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23"/>
  <workbookPr codeName="ThisWorkbook" defaultThemeVersion="124226"/>
  <mc:AlternateContent xmlns:mc="http://schemas.openxmlformats.org/markup-compatibility/2006">
    <mc:Choice Requires="x15">
      <x15ac:absPath xmlns:x15ac="http://schemas.microsoft.com/office/spreadsheetml/2010/11/ac" url="/Users/megan_price/Desktop/NEW Provider Resources/"/>
    </mc:Choice>
  </mc:AlternateContent>
  <xr:revisionPtr revIDLastSave="0" documentId="8_{04A7E7AA-B9B2-4B11-A1CF-39166895E499}" xr6:coauthVersionLast="47" xr6:coauthVersionMax="47" xr10:uidLastSave="{00000000-0000-0000-0000-000000000000}"/>
  <workbookProtection workbookAlgorithmName="SHA-512" workbookHashValue="lO1+e4daT2qAvj7+7d9jv7NEvSl37bPFIhlqiuUKOKtRDWIy3wnF1S5deh75DsQqWEmJCex8MDp5nTyKQO+LNw==" workbookSaltValue="Gc+Ad2YclWVpAJyIbhPOpQ==" workbookSpinCount="100000" lockStructure="1"/>
  <bookViews>
    <workbookView xWindow="0" yWindow="500" windowWidth="28800" windowHeight="15680" tabRatio="727" firstSheet="5" activeTab="5" xr2:uid="{00000000-000D-0000-FFFF-FFFF00000000}"/>
  </bookViews>
  <sheets>
    <sheet name="Instructions" sheetId="9" r:id="rId1"/>
    <sheet name="Room Staffing" sheetId="5" r:id="rId2"/>
    <sheet name="Other Staffing Expenses" sheetId="6" r:id="rId3"/>
    <sheet name="Other Costs" sheetId="11" r:id="rId4"/>
    <sheet name="Child Care Tuition Rates" sheetId="7" r:id="rId5"/>
    <sheet name="Cost Analysis per Unit" sheetId="8" r:id="rId6"/>
    <sheet name="Breakeven Analysis" sheetId="1" r:id="rId7"/>
    <sheet name="Cash Flow Worksheet" sheetId="10" r:id="rId8"/>
  </sheets>
  <definedNames>
    <definedName name="_xlnm.Print_Area" localSheetId="6">'Breakeven Analysis'!$B$4:$O$56</definedName>
    <definedName name="_xlnm.Print_Area" localSheetId="4">'Child Care Tuition Rates'!$A$2:$W$52</definedName>
    <definedName name="_xlnm.Print_Area" localSheetId="5">'Cost Analysis per Unit'!$A$2:$M$26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 i="8" l="1"/>
  <c r="K9" i="8"/>
  <c r="K10" i="8"/>
  <c r="K11" i="8"/>
  <c r="K12" i="8"/>
  <c r="A77" i="5"/>
  <c r="A67" i="5"/>
  <c r="A57" i="5"/>
  <c r="A47" i="5"/>
  <c r="A37" i="5"/>
  <c r="A27" i="5"/>
  <c r="A17" i="5"/>
  <c r="A7" i="5"/>
  <c r="I25" i="7" l="1"/>
  <c r="I24" i="7"/>
  <c r="I23" i="7"/>
  <c r="I21" i="7"/>
  <c r="I22" i="7"/>
  <c r="I20" i="7"/>
  <c r="I19" i="7"/>
  <c r="I18" i="7"/>
  <c r="J43" i="1"/>
  <c r="J19" i="1"/>
  <c r="C6" i="5"/>
  <c r="C3" i="5"/>
  <c r="C29" i="10" l="1"/>
  <c r="D29" i="10"/>
  <c r="E29" i="10"/>
  <c r="F29" i="10"/>
  <c r="G29" i="10"/>
  <c r="H29" i="10"/>
  <c r="I29" i="10"/>
  <c r="J29" i="10"/>
  <c r="K29" i="10"/>
  <c r="L29" i="10"/>
  <c r="M29" i="10"/>
  <c r="C30" i="10"/>
  <c r="D30" i="10"/>
  <c r="E30" i="10"/>
  <c r="F30" i="10"/>
  <c r="G30" i="10"/>
  <c r="H30" i="10"/>
  <c r="I30" i="10"/>
  <c r="J30" i="10"/>
  <c r="K30" i="10"/>
  <c r="L30" i="10"/>
  <c r="M30" i="10"/>
  <c r="C31" i="10"/>
  <c r="D31" i="10"/>
  <c r="E31" i="10"/>
  <c r="F31" i="10"/>
  <c r="G31" i="10"/>
  <c r="H31" i="10"/>
  <c r="I31" i="10"/>
  <c r="J31" i="10"/>
  <c r="K31" i="10"/>
  <c r="L31" i="10"/>
  <c r="M31" i="10"/>
  <c r="C32" i="10"/>
  <c r="D32" i="10"/>
  <c r="E32" i="10"/>
  <c r="F32" i="10"/>
  <c r="G32" i="10"/>
  <c r="H32" i="10"/>
  <c r="I32" i="10"/>
  <c r="J32" i="10"/>
  <c r="K32" i="10"/>
  <c r="L32" i="10"/>
  <c r="M32" i="10"/>
  <c r="C33" i="10"/>
  <c r="D33" i="10"/>
  <c r="E33" i="10"/>
  <c r="F33" i="10"/>
  <c r="G33" i="10"/>
  <c r="H33" i="10"/>
  <c r="I33" i="10"/>
  <c r="J33" i="10"/>
  <c r="K33" i="10"/>
  <c r="L33" i="10"/>
  <c r="M33" i="10"/>
  <c r="C34" i="10"/>
  <c r="D34" i="10"/>
  <c r="E34" i="10"/>
  <c r="F34" i="10"/>
  <c r="G34" i="10"/>
  <c r="H34" i="10"/>
  <c r="I34" i="10"/>
  <c r="J34" i="10"/>
  <c r="K34" i="10"/>
  <c r="L34" i="10"/>
  <c r="M34" i="10"/>
  <c r="C35" i="10"/>
  <c r="D35" i="10"/>
  <c r="E35" i="10"/>
  <c r="F35" i="10"/>
  <c r="G35" i="10"/>
  <c r="H35" i="10"/>
  <c r="I35" i="10"/>
  <c r="J35" i="10"/>
  <c r="K35" i="10"/>
  <c r="L35" i="10"/>
  <c r="M35" i="10"/>
  <c r="C36" i="10"/>
  <c r="D36" i="10"/>
  <c r="E36" i="10"/>
  <c r="F36" i="10"/>
  <c r="G36" i="10"/>
  <c r="H36" i="10"/>
  <c r="I36" i="10"/>
  <c r="J36" i="10"/>
  <c r="K36" i="10"/>
  <c r="L36" i="10"/>
  <c r="M36" i="10"/>
  <c r="C37" i="10"/>
  <c r="D37" i="10"/>
  <c r="E37" i="10"/>
  <c r="F37" i="10"/>
  <c r="G37" i="10"/>
  <c r="H37" i="10"/>
  <c r="I37" i="10"/>
  <c r="J37" i="10"/>
  <c r="K37" i="10"/>
  <c r="L37" i="10"/>
  <c r="M37" i="10"/>
  <c r="C38" i="10"/>
  <c r="D38" i="10"/>
  <c r="E38" i="10"/>
  <c r="F38" i="10"/>
  <c r="G38" i="10"/>
  <c r="H38" i="10"/>
  <c r="I38" i="10"/>
  <c r="J38" i="10"/>
  <c r="K38" i="10"/>
  <c r="L38" i="10"/>
  <c r="M38" i="10"/>
  <c r="C39" i="10"/>
  <c r="D39" i="10"/>
  <c r="E39" i="10"/>
  <c r="F39" i="10"/>
  <c r="G39" i="10"/>
  <c r="H39" i="10"/>
  <c r="I39" i="10"/>
  <c r="J39" i="10"/>
  <c r="K39" i="10"/>
  <c r="L39" i="10"/>
  <c r="M39" i="10"/>
  <c r="C40" i="10"/>
  <c r="D40" i="10"/>
  <c r="E40" i="10"/>
  <c r="F40" i="10"/>
  <c r="G40" i="10"/>
  <c r="H40" i="10"/>
  <c r="I40" i="10"/>
  <c r="J40" i="10"/>
  <c r="K40" i="10"/>
  <c r="L40" i="10"/>
  <c r="M40" i="10"/>
  <c r="C41" i="10"/>
  <c r="D41" i="10"/>
  <c r="E41" i="10"/>
  <c r="F41" i="10"/>
  <c r="G41" i="10"/>
  <c r="H41" i="10"/>
  <c r="I41" i="10"/>
  <c r="J41" i="10"/>
  <c r="K41" i="10"/>
  <c r="L41" i="10"/>
  <c r="M41" i="10"/>
  <c r="C42" i="10"/>
  <c r="D42" i="10"/>
  <c r="E42" i="10"/>
  <c r="F42" i="10"/>
  <c r="G42" i="10"/>
  <c r="H42" i="10"/>
  <c r="I42" i="10"/>
  <c r="J42" i="10"/>
  <c r="K42" i="10"/>
  <c r="L42" i="10"/>
  <c r="M42" i="10"/>
  <c r="C43" i="10"/>
  <c r="D43" i="10"/>
  <c r="E43" i="10"/>
  <c r="F43" i="10"/>
  <c r="G43" i="10"/>
  <c r="H43" i="10"/>
  <c r="I43" i="10"/>
  <c r="J43" i="10"/>
  <c r="K43" i="10"/>
  <c r="L43" i="10"/>
  <c r="M43" i="10"/>
  <c r="C44" i="10"/>
  <c r="D44" i="10"/>
  <c r="E44" i="10"/>
  <c r="F44" i="10"/>
  <c r="G44" i="10"/>
  <c r="H44" i="10"/>
  <c r="I44" i="10"/>
  <c r="J44" i="10"/>
  <c r="K44" i="10"/>
  <c r="L44" i="10"/>
  <c r="M44" i="10"/>
  <c r="C45" i="10"/>
  <c r="D45" i="10"/>
  <c r="E45" i="10"/>
  <c r="F45" i="10"/>
  <c r="G45" i="10"/>
  <c r="H45" i="10"/>
  <c r="I45" i="10"/>
  <c r="J45" i="10"/>
  <c r="K45" i="10"/>
  <c r="L45" i="10"/>
  <c r="M45" i="10"/>
  <c r="C46" i="10"/>
  <c r="D46" i="10"/>
  <c r="E46" i="10"/>
  <c r="F46" i="10"/>
  <c r="G46" i="10"/>
  <c r="H46" i="10"/>
  <c r="I46" i="10"/>
  <c r="J46" i="10"/>
  <c r="K46" i="10"/>
  <c r="L46" i="10"/>
  <c r="M46" i="10"/>
  <c r="C47" i="10"/>
  <c r="D47" i="10"/>
  <c r="E47" i="10"/>
  <c r="F47" i="10"/>
  <c r="G47" i="10"/>
  <c r="H47" i="10"/>
  <c r="I47" i="10"/>
  <c r="J47" i="10"/>
  <c r="K47" i="10"/>
  <c r="L47" i="10"/>
  <c r="M47" i="10"/>
  <c r="C48" i="10"/>
  <c r="D48" i="10"/>
  <c r="E48" i="10"/>
  <c r="F48" i="10"/>
  <c r="G48" i="10"/>
  <c r="H48" i="10"/>
  <c r="I48" i="10"/>
  <c r="J48" i="10"/>
  <c r="K48" i="10"/>
  <c r="L48" i="10"/>
  <c r="M48" i="10"/>
  <c r="C49" i="10"/>
  <c r="D49" i="10"/>
  <c r="E49" i="10"/>
  <c r="F49" i="10"/>
  <c r="G49" i="10"/>
  <c r="H49" i="10"/>
  <c r="I49" i="10"/>
  <c r="J49" i="10"/>
  <c r="K49" i="10"/>
  <c r="L49" i="10"/>
  <c r="M49" i="10"/>
  <c r="C50" i="10"/>
  <c r="D50" i="10"/>
  <c r="E50" i="10"/>
  <c r="F50" i="10"/>
  <c r="G50" i="10"/>
  <c r="H50" i="10"/>
  <c r="I50" i="10"/>
  <c r="J50" i="10"/>
  <c r="K50" i="10"/>
  <c r="L50" i="10"/>
  <c r="M50" i="10"/>
  <c r="C51" i="10"/>
  <c r="D51" i="10"/>
  <c r="E51" i="10"/>
  <c r="F51" i="10"/>
  <c r="G51" i="10"/>
  <c r="H51" i="10"/>
  <c r="I51" i="10"/>
  <c r="J51" i="10"/>
  <c r="K51" i="10"/>
  <c r="L51" i="10"/>
  <c r="M51" i="10"/>
  <c r="C52" i="10"/>
  <c r="D52" i="10"/>
  <c r="E52" i="10"/>
  <c r="F52" i="10"/>
  <c r="G52" i="10"/>
  <c r="H52" i="10"/>
  <c r="I52" i="10"/>
  <c r="J52" i="10"/>
  <c r="K52" i="10"/>
  <c r="L52" i="10"/>
  <c r="M52" i="10"/>
  <c r="B29" i="10"/>
  <c r="B30" i="10"/>
  <c r="B31" i="10"/>
  <c r="B32" i="10"/>
  <c r="B33" i="10"/>
  <c r="B34" i="10"/>
  <c r="B35" i="10"/>
  <c r="B36" i="10"/>
  <c r="B37" i="10"/>
  <c r="B38" i="10"/>
  <c r="B39" i="10"/>
  <c r="B40" i="10"/>
  <c r="B41" i="10"/>
  <c r="B42" i="10"/>
  <c r="B43" i="10"/>
  <c r="B44" i="10"/>
  <c r="B45" i="10"/>
  <c r="B46" i="10"/>
  <c r="B47" i="10"/>
  <c r="B48" i="10"/>
  <c r="B49" i="10"/>
  <c r="B50" i="10"/>
  <c r="B51" i="10"/>
  <c r="B52" i="10"/>
  <c r="B31" i="11"/>
  <c r="C30" i="11"/>
  <c r="C29" i="11"/>
  <c r="C28" i="11"/>
  <c r="C27" i="11"/>
  <c r="C26" i="11"/>
  <c r="C25" i="11"/>
  <c r="E20" i="11"/>
  <c r="F20" i="11" s="1"/>
  <c r="E19" i="11"/>
  <c r="F19" i="11" s="1"/>
  <c r="E18" i="11"/>
  <c r="F18" i="11" s="1"/>
  <c r="E17" i="11"/>
  <c r="F17" i="11" s="1"/>
  <c r="E16" i="11"/>
  <c r="F16" i="11" s="1"/>
  <c r="E15" i="11"/>
  <c r="F15" i="11" s="1"/>
  <c r="E14" i="11"/>
  <c r="F14" i="11" s="1"/>
  <c r="E13" i="11"/>
  <c r="F13" i="11" s="1"/>
  <c r="E12" i="11"/>
  <c r="F12" i="11" s="1"/>
  <c r="E11" i="11"/>
  <c r="F11" i="11" s="1"/>
  <c r="E10" i="11"/>
  <c r="F10" i="11" s="1"/>
  <c r="E9" i="11"/>
  <c r="F9" i="11" s="1"/>
  <c r="E8" i="11"/>
  <c r="F8" i="11" s="1"/>
  <c r="E7" i="11"/>
  <c r="F7" i="11" s="1"/>
  <c r="E6" i="11"/>
  <c r="F6" i="11" s="1"/>
  <c r="E5" i="11"/>
  <c r="F5" i="11" s="1"/>
  <c r="C31" i="11" l="1"/>
  <c r="F21" i="11"/>
  <c r="I4" i="11" s="1"/>
  <c r="I31" i="11" l="1"/>
  <c r="M27" i="10"/>
  <c r="I27" i="10"/>
  <c r="E27" i="10"/>
  <c r="K27" i="10"/>
  <c r="G27" i="10"/>
  <c r="C27" i="10"/>
  <c r="F27" i="10"/>
  <c r="L27" i="10"/>
  <c r="H27" i="10"/>
  <c r="D27" i="10"/>
  <c r="J27" i="10"/>
  <c r="B27" i="10"/>
  <c r="N59" i="10"/>
  <c r="N53" i="10"/>
  <c r="N54" i="10"/>
  <c r="N55" i="10"/>
  <c r="N56" i="10"/>
  <c r="N57" i="10"/>
  <c r="N33" i="10"/>
  <c r="N37" i="10"/>
  <c r="N41" i="10"/>
  <c r="N45" i="10"/>
  <c r="N49" i="10"/>
  <c r="C3" i="10"/>
  <c r="D3" i="10" s="1"/>
  <c r="E3" i="10" s="1"/>
  <c r="F3" i="10" s="1"/>
  <c r="G3" i="10" s="1"/>
  <c r="H3" i="10" s="1"/>
  <c r="I3" i="10" s="1"/>
  <c r="J3" i="10" s="1"/>
  <c r="K3" i="10" s="1"/>
  <c r="L3" i="10" s="1"/>
  <c r="M3" i="10" s="1"/>
  <c r="N64" i="10"/>
  <c r="N63" i="10"/>
  <c r="N62" i="10"/>
  <c r="N26" i="10"/>
  <c r="N16" i="10"/>
  <c r="N15" i="10"/>
  <c r="N14" i="10"/>
  <c r="N13" i="10"/>
  <c r="N12" i="10"/>
  <c r="N11" i="10"/>
  <c r="N10" i="10"/>
  <c r="J45" i="1" l="1"/>
  <c r="J21" i="1"/>
  <c r="N52" i="10"/>
  <c r="N44" i="10"/>
  <c r="N36" i="10"/>
  <c r="N48" i="10"/>
  <c r="N40" i="10"/>
  <c r="N32" i="10"/>
  <c r="N50" i="10"/>
  <c r="N46" i="10"/>
  <c r="N42" i="10"/>
  <c r="N38" i="10"/>
  <c r="N34" i="10"/>
  <c r="N51" i="10"/>
  <c r="N47" i="10"/>
  <c r="N43" i="10"/>
  <c r="N39" i="10"/>
  <c r="N35" i="10"/>
  <c r="N29" i="10"/>
  <c r="N31" i="10"/>
  <c r="N30" i="10"/>
  <c r="N27" i="10"/>
  <c r="I30" i="1"/>
  <c r="H30" i="1"/>
  <c r="G30" i="1"/>
  <c r="F30" i="1"/>
  <c r="E30" i="1"/>
  <c r="D30" i="1"/>
  <c r="C30" i="1"/>
  <c r="I6" i="1"/>
  <c r="H6" i="1"/>
  <c r="G6" i="1"/>
  <c r="F6" i="1"/>
  <c r="E6" i="1"/>
  <c r="D6" i="1"/>
  <c r="C6" i="1"/>
  <c r="A23" i="8"/>
  <c r="A22" i="8"/>
  <c r="A21" i="8"/>
  <c r="A20" i="8"/>
  <c r="A19" i="8"/>
  <c r="A18" i="8"/>
  <c r="A17" i="8"/>
  <c r="A16" i="8"/>
  <c r="A12" i="8"/>
  <c r="A11" i="8"/>
  <c r="A10" i="8"/>
  <c r="A9" i="8"/>
  <c r="A8" i="8"/>
  <c r="A7" i="8"/>
  <c r="A6" i="8"/>
  <c r="A5" i="8"/>
  <c r="A8" i="7"/>
  <c r="D4" i="6"/>
  <c r="E4" i="6" s="1"/>
  <c r="D5" i="6"/>
  <c r="D6" i="6"/>
  <c r="E6" i="6" s="1"/>
  <c r="D7" i="6"/>
  <c r="E7" i="6" s="1"/>
  <c r="D8" i="6"/>
  <c r="E8" i="6" s="1"/>
  <c r="K15" i="6"/>
  <c r="K14" i="6"/>
  <c r="K13" i="6"/>
  <c r="K12" i="6"/>
  <c r="K11" i="6"/>
  <c r="K10" i="6"/>
  <c r="D3" i="6"/>
  <c r="E3" i="6" s="1"/>
  <c r="A25" i="7"/>
  <c r="A24" i="7"/>
  <c r="A23" i="7"/>
  <c r="A22" i="7"/>
  <c r="A21" i="7"/>
  <c r="A20" i="7"/>
  <c r="A19" i="7"/>
  <c r="A18" i="7"/>
  <c r="A38" i="7"/>
  <c r="A37" i="7"/>
  <c r="A36" i="7"/>
  <c r="A35" i="7"/>
  <c r="A34" i="7"/>
  <c r="A33" i="7"/>
  <c r="A32" i="7"/>
  <c r="A31" i="7"/>
  <c r="A13" i="7"/>
  <c r="A12" i="7"/>
  <c r="A11" i="7"/>
  <c r="A10" i="7"/>
  <c r="A9" i="7"/>
  <c r="A7" i="7"/>
  <c r="A6" i="7"/>
  <c r="I31" i="1"/>
  <c r="I7" i="1"/>
  <c r="H7" i="1"/>
  <c r="G7" i="1"/>
  <c r="F7" i="1"/>
  <c r="E7" i="1"/>
  <c r="D7" i="1"/>
  <c r="C7" i="1"/>
  <c r="W11" i="7"/>
  <c r="C10" i="8"/>
  <c r="W6" i="7"/>
  <c r="C5" i="8" s="1"/>
  <c r="W13" i="7"/>
  <c r="C12" i="8"/>
  <c r="W12" i="7"/>
  <c r="C11" i="8" s="1"/>
  <c r="W10" i="7"/>
  <c r="C9" i="8" s="1"/>
  <c r="W9" i="7"/>
  <c r="C8" i="8" s="1"/>
  <c r="W8" i="7"/>
  <c r="C7" i="8" s="1"/>
  <c r="W7" i="7"/>
  <c r="C6" i="8" s="1"/>
  <c r="H12" i="8"/>
  <c r="I12" i="8" s="1"/>
  <c r="F12" i="8" s="1"/>
  <c r="H11" i="8"/>
  <c r="I11" i="8" s="1"/>
  <c r="F11" i="8" s="1"/>
  <c r="H10" i="8"/>
  <c r="I10" i="8" s="1"/>
  <c r="F10" i="8" s="1"/>
  <c r="H9" i="8"/>
  <c r="I9" i="8" s="1"/>
  <c r="F9" i="8" s="1"/>
  <c r="H8" i="8"/>
  <c r="I8" i="8" s="1"/>
  <c r="F8" i="8" s="1"/>
  <c r="H7" i="8"/>
  <c r="I7" i="8" s="1"/>
  <c r="H6" i="8"/>
  <c r="I6" i="8" s="1"/>
  <c r="H5" i="8"/>
  <c r="I5" i="8" s="1"/>
  <c r="N13" i="1"/>
  <c r="B18" i="7"/>
  <c r="J5" i="8" s="1"/>
  <c r="B23" i="7"/>
  <c r="H35" i="1" s="1"/>
  <c r="C18" i="7"/>
  <c r="E5" i="8" s="1"/>
  <c r="D5" i="8" s="1"/>
  <c r="C23" i="7"/>
  <c r="E10" i="8" s="1"/>
  <c r="D10" i="8" s="1"/>
  <c r="B42" i="1"/>
  <c r="L36" i="1" s="1"/>
  <c r="B41" i="1"/>
  <c r="L35" i="1" s="1"/>
  <c r="B40" i="1"/>
  <c r="L34" i="1" s="1"/>
  <c r="B39" i="1"/>
  <c r="L33" i="1" s="1"/>
  <c r="B38" i="1"/>
  <c r="L32" i="1" s="1"/>
  <c r="J20" i="1"/>
  <c r="M14" i="1" s="1"/>
  <c r="B18" i="1"/>
  <c r="B17" i="1"/>
  <c r="L11" i="1" s="1"/>
  <c r="B16" i="1"/>
  <c r="L10" i="1" s="1"/>
  <c r="B15" i="1"/>
  <c r="L9" i="1" s="1"/>
  <c r="B14" i="1"/>
  <c r="H11" i="1"/>
  <c r="V14" i="7"/>
  <c r="T14" i="7"/>
  <c r="R14" i="7"/>
  <c r="P14" i="7"/>
  <c r="N14" i="7"/>
  <c r="L14" i="7"/>
  <c r="J14" i="7"/>
  <c r="H14" i="7"/>
  <c r="F14" i="7"/>
  <c r="D14" i="7"/>
  <c r="B14" i="7"/>
  <c r="C75" i="5"/>
  <c r="E75" i="5" s="1"/>
  <c r="C65" i="5"/>
  <c r="E65" i="5" s="1"/>
  <c r="C55" i="5"/>
  <c r="E55" i="5"/>
  <c r="C35" i="5"/>
  <c r="E35" i="5" s="1"/>
  <c r="C25" i="5"/>
  <c r="E25" i="5" s="1"/>
  <c r="C5" i="5"/>
  <c r="E5" i="5" s="1"/>
  <c r="C23" i="5"/>
  <c r="E23" i="5"/>
  <c r="C24" i="5"/>
  <c r="E24" i="5" s="1"/>
  <c r="C26" i="5"/>
  <c r="E26" i="5" s="1"/>
  <c r="E3" i="5"/>
  <c r="C4" i="5"/>
  <c r="E4" i="5" s="1"/>
  <c r="E6" i="5"/>
  <c r="J10" i="5"/>
  <c r="L40" i="1"/>
  <c r="L39" i="1"/>
  <c r="L38" i="1"/>
  <c r="L37" i="1"/>
  <c r="L31" i="1"/>
  <c r="F7" i="5"/>
  <c r="C13" i="5"/>
  <c r="E13" i="5" s="1"/>
  <c r="C14" i="5"/>
  <c r="E14" i="5" s="1"/>
  <c r="C15" i="5"/>
  <c r="E15" i="5" s="1"/>
  <c r="C16" i="5"/>
  <c r="E16" i="5" s="1"/>
  <c r="F17" i="5"/>
  <c r="F27" i="5"/>
  <c r="C33" i="5"/>
  <c r="E33" i="5" s="1"/>
  <c r="C34" i="5"/>
  <c r="E34" i="5" s="1"/>
  <c r="C36" i="5"/>
  <c r="E36" i="5" s="1"/>
  <c r="F37" i="5"/>
  <c r="C46" i="5"/>
  <c r="E46" i="5" s="1"/>
  <c r="C45" i="5"/>
  <c r="E45" i="5" s="1"/>
  <c r="C44" i="5"/>
  <c r="E44" i="5" s="1"/>
  <c r="C43" i="5"/>
  <c r="E43" i="5" s="1"/>
  <c r="F47" i="5"/>
  <c r="C53" i="5"/>
  <c r="E53" i="5" s="1"/>
  <c r="C54" i="5"/>
  <c r="E54" i="5"/>
  <c r="C56" i="5"/>
  <c r="E56" i="5" s="1"/>
  <c r="F57" i="5"/>
  <c r="E5" i="6"/>
  <c r="B19" i="7"/>
  <c r="D35" i="1" s="1"/>
  <c r="B20" i="7"/>
  <c r="E11" i="1" s="1"/>
  <c r="B21" i="7"/>
  <c r="J8" i="8" s="1"/>
  <c r="B22" i="7"/>
  <c r="G11" i="1" s="1"/>
  <c r="C22" i="7"/>
  <c r="E9" i="8" s="1"/>
  <c r="D9" i="8" s="1"/>
  <c r="C21" i="7"/>
  <c r="E8" i="8" s="1"/>
  <c r="B8" i="8" s="1"/>
  <c r="B19" i="8" s="1"/>
  <c r="C19" i="8" s="1"/>
  <c r="C20" i="7"/>
  <c r="E7" i="8" s="1"/>
  <c r="C19" i="7"/>
  <c r="E6" i="8" s="1"/>
  <c r="C73" i="5"/>
  <c r="E73" i="5" s="1"/>
  <c r="C74" i="5"/>
  <c r="E74" i="5" s="1"/>
  <c r="C76" i="5"/>
  <c r="E76" i="5" s="1"/>
  <c r="F77" i="5"/>
  <c r="C63" i="5"/>
  <c r="E63" i="5" s="1"/>
  <c r="C64" i="5"/>
  <c r="E64" i="5" s="1"/>
  <c r="C66" i="5"/>
  <c r="E66" i="5"/>
  <c r="F67" i="5"/>
  <c r="M38" i="1"/>
  <c r="N38" i="1"/>
  <c r="O38" i="1" s="1"/>
  <c r="C25" i="7"/>
  <c r="E12" i="8" s="1"/>
  <c r="D12" i="8" s="1"/>
  <c r="I33" i="1" s="1"/>
  <c r="B25" i="7"/>
  <c r="J12" i="8" s="1"/>
  <c r="L12" i="8" s="1"/>
  <c r="N12" i="8" s="1"/>
  <c r="M12" i="8" s="1"/>
  <c r="C24" i="7"/>
  <c r="E11" i="8" s="1"/>
  <c r="G11" i="8" s="1"/>
  <c r="B24" i="7"/>
  <c r="J11" i="8" s="1"/>
  <c r="L11" i="8" s="1"/>
  <c r="N11" i="8" s="1"/>
  <c r="M11" i="8" s="1"/>
  <c r="I11" i="1"/>
  <c r="M29" i="1" s="1"/>
  <c r="U38" i="7"/>
  <c r="S38" i="7"/>
  <c r="U37" i="7"/>
  <c r="S37" i="7"/>
  <c r="Q38" i="7"/>
  <c r="O38" i="7"/>
  <c r="M38" i="7"/>
  <c r="Q37" i="7"/>
  <c r="O37" i="7"/>
  <c r="M37" i="7"/>
  <c r="K38" i="7"/>
  <c r="K37" i="7"/>
  <c r="I38" i="7"/>
  <c r="I37" i="7"/>
  <c r="G38" i="7"/>
  <c r="G37" i="7"/>
  <c r="E38" i="7"/>
  <c r="E37" i="7"/>
  <c r="C38" i="7"/>
  <c r="C37" i="7"/>
  <c r="L16" i="1"/>
  <c r="L15" i="1"/>
  <c r="L14" i="1"/>
  <c r="L13" i="1"/>
  <c r="L12" i="1"/>
  <c r="L8" i="1"/>
  <c r="L7" i="1"/>
  <c r="K36" i="7"/>
  <c r="K35" i="7"/>
  <c r="K34" i="7"/>
  <c r="K33" i="7"/>
  <c r="K32" i="7"/>
  <c r="K31" i="7"/>
  <c r="G9" i="6"/>
  <c r="U36" i="7"/>
  <c r="U35" i="7"/>
  <c r="U34" i="7"/>
  <c r="U33" i="7"/>
  <c r="U32" i="7"/>
  <c r="U31" i="7"/>
  <c r="S36" i="7"/>
  <c r="S35" i="7"/>
  <c r="S34" i="7"/>
  <c r="S33" i="7"/>
  <c r="S32" i="7"/>
  <c r="S31" i="7"/>
  <c r="Q36" i="7"/>
  <c r="Q35" i="7"/>
  <c r="Q34" i="7"/>
  <c r="Q33" i="7"/>
  <c r="Q32" i="7"/>
  <c r="Q31" i="7"/>
  <c r="O36" i="7"/>
  <c r="O35" i="7"/>
  <c r="O34" i="7"/>
  <c r="O33" i="7"/>
  <c r="O32" i="7"/>
  <c r="O31" i="7"/>
  <c r="M36" i="7"/>
  <c r="M35" i="7"/>
  <c r="M34" i="7"/>
  <c r="M33" i="7"/>
  <c r="M32" i="7"/>
  <c r="M31" i="7"/>
  <c r="I36" i="7"/>
  <c r="I35" i="7"/>
  <c r="I34" i="7"/>
  <c r="I33" i="7"/>
  <c r="I32" i="7"/>
  <c r="I31" i="7"/>
  <c r="G36" i="7"/>
  <c r="G35" i="7"/>
  <c r="G34" i="7"/>
  <c r="G33" i="7"/>
  <c r="G32" i="7"/>
  <c r="G31" i="7"/>
  <c r="E36" i="7"/>
  <c r="E35" i="7"/>
  <c r="E34" i="7"/>
  <c r="E33" i="7"/>
  <c r="E32" i="7"/>
  <c r="E31" i="7"/>
  <c r="C36" i="7"/>
  <c r="C35" i="7"/>
  <c r="C34" i="7"/>
  <c r="C33" i="7"/>
  <c r="C32" i="7"/>
  <c r="C31" i="7"/>
  <c r="E35" i="1"/>
  <c r="C31" i="1" l="1"/>
  <c r="D31" i="1"/>
  <c r="E31" i="1"/>
  <c r="F31" i="1"/>
  <c r="G31" i="1"/>
  <c r="G32" i="1" s="1"/>
  <c r="G8" i="1"/>
  <c r="H31" i="1"/>
  <c r="H32" i="1" s="1"/>
  <c r="H8" i="1"/>
  <c r="J10" i="8"/>
  <c r="L10" i="8" s="1"/>
  <c r="N10" i="8" s="1"/>
  <c r="M10" i="8" s="1"/>
  <c r="F11" i="1"/>
  <c r="F35" i="1"/>
  <c r="I35" i="1"/>
  <c r="N29" i="1" s="1"/>
  <c r="O29" i="1" s="1"/>
  <c r="E37" i="5"/>
  <c r="E38" i="5" s="1"/>
  <c r="E39" i="5" s="1"/>
  <c r="E40" i="5" s="1"/>
  <c r="F40" i="5" s="1"/>
  <c r="D11" i="1"/>
  <c r="W14" i="7"/>
  <c r="G35" i="1"/>
  <c r="J9" i="8"/>
  <c r="L9" i="8" s="1"/>
  <c r="N9" i="8" s="1"/>
  <c r="M9" i="8" s="1"/>
  <c r="C13" i="8"/>
  <c r="K16" i="6"/>
  <c r="F8" i="6" s="1"/>
  <c r="H8" i="6" s="1"/>
  <c r="D11" i="8"/>
  <c r="I9" i="1" s="1"/>
  <c r="I13" i="8"/>
  <c r="N15" i="1"/>
  <c r="H13" i="8"/>
  <c r="E13" i="8"/>
  <c r="F13" i="8" s="1"/>
  <c r="G10" i="8"/>
  <c r="J7" i="8"/>
  <c r="L7" i="8" s="1"/>
  <c r="N7" i="8" s="1"/>
  <c r="M7" i="8" s="1"/>
  <c r="J6" i="8"/>
  <c r="B6" i="8" s="1"/>
  <c r="B17" i="8" s="1"/>
  <c r="C17" i="8" s="1"/>
  <c r="D10" i="1" s="1"/>
  <c r="F7" i="8"/>
  <c r="D6" i="8"/>
  <c r="D33" i="1" s="1"/>
  <c r="F6" i="8"/>
  <c r="C35" i="1"/>
  <c r="D8" i="8"/>
  <c r="F9" i="1" s="1"/>
  <c r="G12" i="8"/>
  <c r="B12" i="8"/>
  <c r="B23" i="8" s="1"/>
  <c r="C23" i="8" s="1"/>
  <c r="I34" i="1" s="1"/>
  <c r="I49" i="1" s="1"/>
  <c r="K25" i="7" s="1"/>
  <c r="B9" i="8"/>
  <c r="B20" i="8" s="1"/>
  <c r="C20" i="8" s="1"/>
  <c r="G10" i="1" s="1"/>
  <c r="G25" i="1" s="1"/>
  <c r="K22" i="7" s="1"/>
  <c r="B10" i="8"/>
  <c r="B21" i="8" s="1"/>
  <c r="C21" i="8" s="1"/>
  <c r="H34" i="1" s="1"/>
  <c r="H49" i="1" s="1"/>
  <c r="B5" i="8"/>
  <c r="B16" i="8" s="1"/>
  <c r="C16" i="8" s="1"/>
  <c r="C34" i="1" s="1"/>
  <c r="H33" i="1"/>
  <c r="H9" i="1"/>
  <c r="F5" i="8"/>
  <c r="D7" i="8"/>
  <c r="E9" i="1" s="1"/>
  <c r="B7" i="8"/>
  <c r="B18" i="8" s="1"/>
  <c r="C18" i="8" s="1"/>
  <c r="E34" i="1" s="1"/>
  <c r="G33" i="1"/>
  <c r="G9" i="1"/>
  <c r="F34" i="1"/>
  <c r="F49" i="1" s="1"/>
  <c r="F10" i="1"/>
  <c r="F25" i="1" s="1"/>
  <c r="K21" i="7" s="1"/>
  <c r="J7" i="1"/>
  <c r="I8" i="1" s="1"/>
  <c r="G9" i="8"/>
  <c r="B11" i="8"/>
  <c r="B22" i="8" s="1"/>
  <c r="C22" i="8" s="1"/>
  <c r="I10" i="1" s="1"/>
  <c r="I25" i="1" s="1"/>
  <c r="K24" i="7" s="1"/>
  <c r="G8" i="8"/>
  <c r="M15" i="1"/>
  <c r="C33" i="1"/>
  <c r="C9" i="1"/>
  <c r="C11" i="1"/>
  <c r="E9" i="6"/>
  <c r="K3" i="6" s="1"/>
  <c r="M13" i="1"/>
  <c r="O13" i="1" s="1"/>
  <c r="D9" i="6"/>
  <c r="F5" i="6"/>
  <c r="H5" i="6" s="1"/>
  <c r="J16" i="1" s="1"/>
  <c r="F3" i="6"/>
  <c r="H3" i="6" s="1"/>
  <c r="J14" i="1" s="1"/>
  <c r="F4" i="6"/>
  <c r="H4" i="6" s="1"/>
  <c r="J15" i="1" s="1"/>
  <c r="F7" i="6"/>
  <c r="H7" i="6" s="1"/>
  <c r="E27" i="5"/>
  <c r="E28" i="5" s="1"/>
  <c r="E29" i="5" s="1"/>
  <c r="E30" i="5" s="1"/>
  <c r="F30" i="5" s="1"/>
  <c r="E77" i="5"/>
  <c r="E78" i="5" s="1"/>
  <c r="E79" i="5" s="1"/>
  <c r="E80" i="5" s="1"/>
  <c r="F80" i="5" s="1"/>
  <c r="I37" i="1" s="1"/>
  <c r="E17" i="5"/>
  <c r="E18" i="5" s="1"/>
  <c r="E67" i="5"/>
  <c r="E68" i="5" s="1"/>
  <c r="E69" i="5" s="1"/>
  <c r="E70" i="5" s="1"/>
  <c r="F70" i="5" s="1"/>
  <c r="I13" i="1" s="1"/>
  <c r="E7" i="5"/>
  <c r="E47" i="5"/>
  <c r="E57" i="5"/>
  <c r="I16" i="1" l="1"/>
  <c r="M34" i="1" s="1"/>
  <c r="I14" i="1"/>
  <c r="M32" i="1" s="1"/>
  <c r="I21" i="1"/>
  <c r="M39" i="1" s="1"/>
  <c r="O39" i="1" s="1"/>
  <c r="I45" i="1"/>
  <c r="N39" i="1" s="1"/>
  <c r="I15" i="1"/>
  <c r="M33" i="1" s="1"/>
  <c r="I19" i="1"/>
  <c r="M37" i="1" s="1"/>
  <c r="H42" i="1"/>
  <c r="H43" i="1"/>
  <c r="G21" i="1"/>
  <c r="G14" i="1"/>
  <c r="G15" i="1"/>
  <c r="G16" i="1"/>
  <c r="G45" i="1"/>
  <c r="G17" i="1"/>
  <c r="G19" i="1"/>
  <c r="G42" i="1"/>
  <c r="G43" i="1"/>
  <c r="H15" i="1"/>
  <c r="H16" i="1"/>
  <c r="H21" i="1"/>
  <c r="H17" i="1"/>
  <c r="H14" i="1"/>
  <c r="H45" i="1"/>
  <c r="H19" i="1"/>
  <c r="F8" i="1"/>
  <c r="F32" i="1"/>
  <c r="E8" i="1"/>
  <c r="E32" i="1"/>
  <c r="D8" i="1"/>
  <c r="D32" i="1"/>
  <c r="J11" i="1"/>
  <c r="H9" i="10" s="1"/>
  <c r="H17" i="10" s="1"/>
  <c r="J31" i="1"/>
  <c r="J35" i="1"/>
  <c r="N5" i="1" s="1"/>
  <c r="I32" i="1"/>
  <c r="C8" i="1"/>
  <c r="C32" i="1"/>
  <c r="F6" i="6"/>
  <c r="H6" i="6" s="1"/>
  <c r="K4" i="6"/>
  <c r="B9" i="10"/>
  <c r="G9" i="10"/>
  <c r="G17" i="10" s="1"/>
  <c r="C9" i="10"/>
  <c r="C17" i="10" s="1"/>
  <c r="J9" i="10"/>
  <c r="J17" i="10" s="1"/>
  <c r="F9" i="10"/>
  <c r="F17" i="10" s="1"/>
  <c r="L9" i="10"/>
  <c r="L17" i="10" s="1"/>
  <c r="E8" i="5"/>
  <c r="E9" i="5" s="1"/>
  <c r="E10" i="5" s="1"/>
  <c r="F10" i="5" s="1"/>
  <c r="C37" i="1" s="1"/>
  <c r="M3" i="5"/>
  <c r="H23" i="10" s="1"/>
  <c r="K5" i="6"/>
  <c r="O15" i="1"/>
  <c r="J13" i="8"/>
  <c r="B13" i="8" s="1"/>
  <c r="D13" i="8"/>
  <c r="F33" i="1"/>
  <c r="G34" i="1"/>
  <c r="G49" i="1" s="1"/>
  <c r="D9" i="1"/>
  <c r="J9" i="1" s="1"/>
  <c r="C33" i="11" s="1"/>
  <c r="C34" i="11" s="1"/>
  <c r="I5" i="11" s="1"/>
  <c r="C10" i="1"/>
  <c r="H10" i="1"/>
  <c r="H25" i="1" s="1"/>
  <c r="K23" i="7" s="1"/>
  <c r="E10" i="1"/>
  <c r="M49" i="1"/>
  <c r="D34" i="1"/>
  <c r="E33" i="1"/>
  <c r="J40" i="1"/>
  <c r="G40" i="1" s="1"/>
  <c r="J38" i="1"/>
  <c r="G38" i="1" s="1"/>
  <c r="E19" i="5"/>
  <c r="E20" i="5" s="1"/>
  <c r="F20" i="5" s="1"/>
  <c r="D37" i="1" s="1"/>
  <c r="J39" i="1"/>
  <c r="H39" i="1" s="1"/>
  <c r="J18" i="1"/>
  <c r="G18" i="1" s="1"/>
  <c r="J42" i="1"/>
  <c r="F9" i="6"/>
  <c r="H9" i="6" s="1"/>
  <c r="M8" i="1"/>
  <c r="J17" i="1"/>
  <c r="I17" i="1" s="1"/>
  <c r="M35" i="1" s="1"/>
  <c r="J41" i="1"/>
  <c r="G41" i="1" s="1"/>
  <c r="M10" i="1"/>
  <c r="M9" i="1"/>
  <c r="E37" i="1"/>
  <c r="E13" i="1"/>
  <c r="M31" i="1"/>
  <c r="E48" i="5"/>
  <c r="E49" i="5" s="1"/>
  <c r="E50" i="5" s="1"/>
  <c r="F50" i="5" s="1"/>
  <c r="E58" i="5"/>
  <c r="E59" i="5" s="1"/>
  <c r="E60" i="5" s="1"/>
  <c r="F60" i="5" s="1"/>
  <c r="F37" i="1"/>
  <c r="F13" i="1"/>
  <c r="N31" i="1"/>
  <c r="C17" i="1" l="1"/>
  <c r="C45" i="1"/>
  <c r="C15" i="1"/>
  <c r="C16" i="1"/>
  <c r="C18" i="1"/>
  <c r="C14" i="1"/>
  <c r="C19" i="1"/>
  <c r="C21" i="1"/>
  <c r="G39" i="1"/>
  <c r="H38" i="1"/>
  <c r="C39" i="1"/>
  <c r="C42" i="1"/>
  <c r="C40" i="1"/>
  <c r="C41" i="1"/>
  <c r="C43" i="1"/>
  <c r="C38" i="1"/>
  <c r="H41" i="1"/>
  <c r="I39" i="1"/>
  <c r="N33" i="1" s="1"/>
  <c r="O33" i="1" s="1"/>
  <c r="I42" i="1"/>
  <c r="N36" i="1" s="1"/>
  <c r="I40" i="1"/>
  <c r="N34" i="1" s="1"/>
  <c r="O34" i="1" s="1"/>
  <c r="I41" i="1"/>
  <c r="N35" i="1" s="1"/>
  <c r="O35" i="1" s="1"/>
  <c r="I43" i="1"/>
  <c r="N37" i="1" s="1"/>
  <c r="O37" i="1" s="1"/>
  <c r="I38" i="1"/>
  <c r="N32" i="1" s="1"/>
  <c r="I9" i="10"/>
  <c r="I17" i="10" s="1"/>
  <c r="I18" i="1"/>
  <c r="M36" i="1" s="1"/>
  <c r="E9" i="10"/>
  <c r="E17" i="10" s="1"/>
  <c r="H18" i="1"/>
  <c r="M9" i="10"/>
  <c r="M17" i="10" s="1"/>
  <c r="M5" i="1"/>
  <c r="O5" i="1" s="1"/>
  <c r="O32" i="1"/>
  <c r="D41" i="1"/>
  <c r="D42" i="1"/>
  <c r="D38" i="1"/>
  <c r="D43" i="1"/>
  <c r="D39" i="1"/>
  <c r="D40" i="1"/>
  <c r="E39" i="1"/>
  <c r="E42" i="1"/>
  <c r="E40" i="1"/>
  <c r="E41" i="1"/>
  <c r="E43" i="1"/>
  <c r="E38" i="1"/>
  <c r="K9" i="10"/>
  <c r="K17" i="10" s="1"/>
  <c r="E15" i="1"/>
  <c r="E45" i="1"/>
  <c r="E16" i="1"/>
  <c r="E21" i="1"/>
  <c r="E17" i="1"/>
  <c r="E18" i="1"/>
  <c r="E14" i="1"/>
  <c r="E19" i="1"/>
  <c r="D9" i="10"/>
  <c r="D17" i="10" s="1"/>
  <c r="F41" i="1"/>
  <c r="F42" i="1"/>
  <c r="F38" i="1"/>
  <c r="F43" i="1"/>
  <c r="F39" i="1"/>
  <c r="F40" i="1"/>
  <c r="H40" i="1"/>
  <c r="D15" i="1"/>
  <c r="D14" i="1"/>
  <c r="D16" i="1"/>
  <c r="D18" i="1"/>
  <c r="D45" i="1"/>
  <c r="D17" i="1"/>
  <c r="D21" i="1"/>
  <c r="D19" i="1"/>
  <c r="F45" i="1"/>
  <c r="F17" i="1"/>
  <c r="F16" i="1"/>
  <c r="F15" i="1"/>
  <c r="F18" i="1"/>
  <c r="F14" i="1"/>
  <c r="F21" i="1"/>
  <c r="F19" i="1"/>
  <c r="C13" i="1"/>
  <c r="I28" i="10"/>
  <c r="H28" i="10"/>
  <c r="J28" i="10"/>
  <c r="G28" i="10"/>
  <c r="E28" i="10"/>
  <c r="K28" i="10"/>
  <c r="D28" i="10"/>
  <c r="M28" i="10"/>
  <c r="C28" i="10"/>
  <c r="B28" i="10"/>
  <c r="L28" i="10"/>
  <c r="F28" i="10"/>
  <c r="B17" i="10"/>
  <c r="N9" i="10"/>
  <c r="C23" i="10"/>
  <c r="E23" i="10"/>
  <c r="I23" i="10"/>
  <c r="J23" i="10"/>
  <c r="L23" i="10"/>
  <c r="M23" i="10"/>
  <c r="G23" i="10"/>
  <c r="F23" i="10"/>
  <c r="B23" i="10"/>
  <c r="K23" i="10"/>
  <c r="M4" i="5"/>
  <c r="M5" i="5"/>
  <c r="F25" i="10" s="1"/>
  <c r="D23" i="10"/>
  <c r="D13" i="1"/>
  <c r="J33" i="1"/>
  <c r="N10" i="1"/>
  <c r="N8" i="1"/>
  <c r="O8" i="1" s="1"/>
  <c r="O10" i="1"/>
  <c r="N9" i="1"/>
  <c r="O9" i="1" s="1"/>
  <c r="N12" i="1"/>
  <c r="M12" i="1"/>
  <c r="N11" i="1"/>
  <c r="M11" i="1"/>
  <c r="H13" i="1"/>
  <c r="H37" i="1"/>
  <c r="G13" i="1"/>
  <c r="G37" i="1"/>
  <c r="O31" i="1"/>
  <c r="O36" i="1" l="1"/>
  <c r="G46" i="1"/>
  <c r="G47" i="1" s="1"/>
  <c r="N28" i="10"/>
  <c r="B19" i="10"/>
  <c r="N17" i="10"/>
  <c r="D25" i="10"/>
  <c r="G25" i="10"/>
  <c r="J25" i="10"/>
  <c r="I25" i="10"/>
  <c r="N23" i="10"/>
  <c r="E25" i="10"/>
  <c r="K25" i="10"/>
  <c r="L25" i="10"/>
  <c r="B25" i="10"/>
  <c r="H25" i="10"/>
  <c r="C25" i="10"/>
  <c r="M25" i="10"/>
  <c r="H24" i="10"/>
  <c r="C24" i="10"/>
  <c r="B24" i="10"/>
  <c r="J24" i="10"/>
  <c r="L24" i="10"/>
  <c r="E24" i="10"/>
  <c r="E58" i="10" s="1"/>
  <c r="M24" i="10"/>
  <c r="D24" i="10"/>
  <c r="G24" i="10"/>
  <c r="F24" i="10"/>
  <c r="F58" i="10" s="1"/>
  <c r="K24" i="10"/>
  <c r="I24" i="10"/>
  <c r="C22" i="1"/>
  <c r="O12" i="1"/>
  <c r="D46" i="1"/>
  <c r="J37" i="1"/>
  <c r="N7" i="1" s="1"/>
  <c r="H22" i="1"/>
  <c r="H23" i="1" s="1"/>
  <c r="F22" i="1"/>
  <c r="F23" i="1" s="1"/>
  <c r="E46" i="1"/>
  <c r="D22" i="1"/>
  <c r="F46" i="1"/>
  <c r="F47" i="1" s="1"/>
  <c r="G22" i="1"/>
  <c r="G23" i="1" s="1"/>
  <c r="C46" i="1"/>
  <c r="E22" i="1"/>
  <c r="I22" i="1"/>
  <c r="H46" i="1"/>
  <c r="H47" i="1" s="1"/>
  <c r="N40" i="1"/>
  <c r="N41" i="1" s="1"/>
  <c r="I46" i="1"/>
  <c r="O11" i="1"/>
  <c r="J13" i="1"/>
  <c r="J22" i="1" s="1"/>
  <c r="J23" i="1" s="1"/>
  <c r="C25" i="1" l="1"/>
  <c r="K5" i="8"/>
  <c r="L5" i="8" s="1"/>
  <c r="N5" i="8" s="1"/>
  <c r="M5" i="8" s="1"/>
  <c r="G58" i="10"/>
  <c r="H58" i="10"/>
  <c r="D58" i="10"/>
  <c r="I58" i="10"/>
  <c r="J58" i="10"/>
  <c r="K58" i="10"/>
  <c r="C58" i="10"/>
  <c r="B58" i="10"/>
  <c r="B60" i="10" s="1"/>
  <c r="B66" i="10" s="1"/>
  <c r="C5" i="10" s="1"/>
  <c r="C19" i="10" s="1"/>
  <c r="L58" i="10"/>
  <c r="N25" i="10"/>
  <c r="N24" i="10"/>
  <c r="M58" i="10"/>
  <c r="E47" i="1"/>
  <c r="E49" i="1"/>
  <c r="D47" i="1"/>
  <c r="D49" i="1"/>
  <c r="E23" i="1"/>
  <c r="E25" i="1"/>
  <c r="K20" i="7" s="1"/>
  <c r="D23" i="1"/>
  <c r="D25" i="1"/>
  <c r="K19" i="7" s="1"/>
  <c r="C23" i="1"/>
  <c r="K6" i="8" s="1"/>
  <c r="L6" i="8" s="1"/>
  <c r="N6" i="8" s="1"/>
  <c r="M6" i="8" s="1"/>
  <c r="C47" i="1"/>
  <c r="C49" i="1"/>
  <c r="M7" i="1"/>
  <c r="O7" i="1" s="1"/>
  <c r="M47" i="1"/>
  <c r="I47" i="1"/>
  <c r="O40" i="1"/>
  <c r="O41" i="1" s="1"/>
  <c r="M40" i="1"/>
  <c r="M41" i="1" s="1"/>
  <c r="M44" i="1" s="1"/>
  <c r="M46" i="1" s="1"/>
  <c r="I23" i="1"/>
  <c r="K18" i="7" l="1"/>
  <c r="K8" i="8"/>
  <c r="L8" i="8" s="1"/>
  <c r="N8" i="8" s="1"/>
  <c r="M8" i="8" s="1"/>
  <c r="N58" i="10"/>
  <c r="C60" i="10"/>
  <c r="C66" i="10" s="1"/>
  <c r="D5" i="10" s="1"/>
  <c r="D19" i="10" s="1"/>
  <c r="D60" i="10" s="1"/>
  <c r="D66" i="10" s="1"/>
  <c r="E5" i="10" s="1"/>
  <c r="E19" i="10" s="1"/>
  <c r="E60" i="10" s="1"/>
  <c r="E66" i="10" s="1"/>
  <c r="F5" i="10" s="1"/>
  <c r="F19" i="10" s="1"/>
  <c r="F60" i="10" s="1"/>
  <c r="F66" i="10" s="1"/>
  <c r="G5" i="10" s="1"/>
  <c r="G19" i="10" s="1"/>
  <c r="G60" i="10" s="1"/>
  <c r="G66" i="10" s="1"/>
  <c r="H5" i="10" s="1"/>
  <c r="H19" i="10" s="1"/>
  <c r="H60" i="10" s="1"/>
  <c r="H66" i="10" s="1"/>
  <c r="I5" i="10" s="1"/>
  <c r="I19" i="10" s="1"/>
  <c r="I60" i="10" s="1"/>
  <c r="I66" i="10" s="1"/>
  <c r="J5" i="10" s="1"/>
  <c r="J19" i="10" s="1"/>
  <c r="J60" i="10" s="1"/>
  <c r="J66" i="10" s="1"/>
  <c r="K5" i="10" s="1"/>
  <c r="K19" i="10" s="1"/>
  <c r="K60" i="10" s="1"/>
  <c r="K66" i="10" s="1"/>
  <c r="L5" i="10" s="1"/>
  <c r="L19" i="10" s="1"/>
  <c r="L60" i="10" s="1"/>
  <c r="L66" i="10" s="1"/>
  <c r="M5" i="10" s="1"/>
  <c r="M19" i="10" s="1"/>
  <c r="M60" i="10" s="1"/>
  <c r="M66" i="10" s="1"/>
  <c r="M16" i="1"/>
  <c r="M17" i="1" s="1"/>
  <c r="G5" i="8"/>
  <c r="G6" i="8"/>
  <c r="G7" i="8"/>
  <c r="M48" i="1"/>
  <c r="M50" i="1" s="1"/>
  <c r="K13" i="8" l="1"/>
  <c r="G13" i="8"/>
  <c r="L13" i="8"/>
  <c r="N13" i="8" l="1"/>
  <c r="M13" i="8"/>
  <c r="J44" i="1"/>
  <c r="N14" i="1" s="1"/>
  <c r="O14" i="1" l="1"/>
  <c r="O16" i="1" s="1"/>
  <c r="O17" i="1" s="1"/>
  <c r="N16" i="1"/>
  <c r="N17" i="1" s="1"/>
  <c r="J46" i="1"/>
  <c r="J47" i="1" s="1"/>
</calcChain>
</file>

<file path=xl/sharedStrings.xml><?xml version="1.0" encoding="utf-8"?>
<sst xmlns="http://schemas.openxmlformats.org/spreadsheetml/2006/main" count="430" uniqueCount="241">
  <si>
    <t>Instructions</t>
  </si>
  <si>
    <t>This workbook is designed to be completed from left to right or darkest color tab (Instructions) to lightest color tab (Cash Flow Worksheet). Completing in this order will help reduce calculation errors as each tab feeds data on other tabs. You may choose to complete this alone or ask for assistance from a coach. If you would like help connecting with a coach, please contact theteam@childcarebizedge.org Provide your program name and your location.
It may be helpful to print this page but instructions are also provided at the top of each tab.</t>
  </si>
  <si>
    <t>Color Code Explanation</t>
  </si>
  <si>
    <t>Generally, you should only have to complete the cells that are highlighted in Green</t>
  </si>
  <si>
    <t>Yellow highlighting indicates something optional to complete.</t>
  </si>
  <si>
    <t>Purple highlighting is used to indicate an alternative calculation option. If there is a purple option, there will also be a yellow option. For best results, fill in only one of those sections.</t>
  </si>
  <si>
    <t>CAUTION:  DO NOT DELETE ANY ROWS OR COLUMNS AND DO NOT OVERWRITE ANY FORMULAS IN THE ATTACHED SHEETS.</t>
  </si>
  <si>
    <r>
      <t xml:space="preserve">1. Start with the </t>
    </r>
    <r>
      <rPr>
        <b/>
        <sz val="12"/>
        <color theme="1"/>
        <rFont val="Calibri"/>
        <family val="2"/>
        <scheme val="minor"/>
      </rPr>
      <t>Room Staffing</t>
    </r>
    <r>
      <rPr>
        <sz val="12"/>
        <color theme="1"/>
        <rFont val="Calibri"/>
        <family val="2"/>
        <scheme val="minor"/>
      </rPr>
      <t xml:space="preserve"> worksheet.  Enter the classroom name (optional), job titles or names of each classroom staff, their weekly hours, and hourly rate.  Figure out your payroll tax rate (FICA, Medicare, SUTA, FUTA).  </t>
    </r>
    <r>
      <rPr>
        <b/>
        <sz val="12"/>
        <color theme="1"/>
        <rFont val="Calibri"/>
        <family val="2"/>
        <scheme val="minor"/>
      </rPr>
      <t xml:space="preserve">NOTE: Enter any benefits you pay staff </t>
    </r>
    <r>
      <rPr>
        <b/>
        <i/>
        <u/>
        <sz val="12"/>
        <color theme="1"/>
        <rFont val="Calibri"/>
        <family val="2"/>
        <scheme val="minor"/>
      </rPr>
      <t>EITHER</t>
    </r>
    <r>
      <rPr>
        <b/>
        <sz val="12"/>
        <color theme="1"/>
        <rFont val="Calibri"/>
        <family val="2"/>
        <scheme val="minor"/>
      </rPr>
      <t xml:space="preserve"> as a percentage of wages </t>
    </r>
    <r>
      <rPr>
        <b/>
        <i/>
        <u/>
        <sz val="12"/>
        <color theme="1"/>
        <rFont val="Calibri"/>
        <family val="2"/>
        <scheme val="minor"/>
      </rPr>
      <t>OR</t>
    </r>
    <r>
      <rPr>
        <sz val="12"/>
        <color theme="1"/>
        <rFont val="Calibri"/>
        <family val="2"/>
        <scheme val="minor"/>
      </rPr>
      <t xml:space="preserve"> </t>
    </r>
    <r>
      <rPr>
        <b/>
        <sz val="12"/>
        <color theme="1"/>
        <rFont val="Calibri"/>
        <family val="2"/>
        <scheme val="minor"/>
      </rPr>
      <t>as a monthly dollar amount in column F.</t>
    </r>
  </si>
  <si>
    <r>
      <t xml:space="preserve">2. Then proceed to the </t>
    </r>
    <r>
      <rPr>
        <b/>
        <sz val="12"/>
        <color theme="1"/>
        <rFont val="Calibri"/>
        <family val="2"/>
        <scheme val="minor"/>
      </rPr>
      <t>Other Staffing Expenses</t>
    </r>
    <r>
      <rPr>
        <sz val="12"/>
        <color theme="1"/>
        <rFont val="Calibri"/>
        <family val="2"/>
        <scheme val="minor"/>
      </rPr>
      <t xml:space="preserve"> worksheet.  Enter the job titles or names of non-classroom staff (such as the Director, Cook, Assistant Director, and so on), the number of weeks a year each works, and their weekly salaries.  Here you can also include classroom staff that float among </t>
    </r>
    <r>
      <rPr>
        <b/>
        <u/>
        <sz val="12"/>
        <color theme="1"/>
        <rFont val="Calibri"/>
        <family val="2"/>
        <scheme val="minor"/>
      </rPr>
      <t>all</t>
    </r>
    <r>
      <rPr>
        <sz val="12"/>
        <color theme="1"/>
        <rFont val="Calibri"/>
        <family val="2"/>
        <scheme val="minor"/>
      </rPr>
      <t xml:space="preserve"> your classrooms (for example during breaks and prep time.)  Figure out your payroll tax rate (FICA, Medicare, SUTA, FUTA).  </t>
    </r>
    <r>
      <rPr>
        <b/>
        <sz val="12"/>
        <color theme="1"/>
        <rFont val="Calibri"/>
        <family val="2"/>
        <scheme val="minor"/>
      </rPr>
      <t xml:space="preserve">NOTE: Enter any benefits you pay staff </t>
    </r>
    <r>
      <rPr>
        <b/>
        <i/>
        <u/>
        <sz val="12"/>
        <color theme="1"/>
        <rFont val="Calibri"/>
        <family val="2"/>
        <scheme val="minor"/>
      </rPr>
      <t>EITHER</t>
    </r>
    <r>
      <rPr>
        <b/>
        <sz val="12"/>
        <color theme="1"/>
        <rFont val="Calibri"/>
        <family val="2"/>
        <scheme val="minor"/>
      </rPr>
      <t xml:space="preserve"> as a percentage of wages </t>
    </r>
    <r>
      <rPr>
        <b/>
        <i/>
        <u/>
        <sz val="12"/>
        <color theme="1"/>
        <rFont val="Calibri"/>
        <family val="2"/>
        <scheme val="minor"/>
      </rPr>
      <t>OR</t>
    </r>
    <r>
      <rPr>
        <b/>
        <sz val="12"/>
        <color theme="1"/>
        <rFont val="Calibri"/>
        <family val="2"/>
        <scheme val="minor"/>
      </rPr>
      <t xml:space="preserve"> as a monthly dollar amount in column F.</t>
    </r>
  </si>
  <si>
    <r>
      <t xml:space="preserve">3. Proceed to the </t>
    </r>
    <r>
      <rPr>
        <b/>
        <sz val="12"/>
        <color theme="1"/>
        <rFont val="Calibri"/>
        <family val="2"/>
        <scheme val="minor"/>
      </rPr>
      <t xml:space="preserve">Other Costs </t>
    </r>
    <r>
      <rPr>
        <sz val="12"/>
        <color theme="1"/>
        <rFont val="Calibri"/>
        <family val="2"/>
        <scheme val="minor"/>
      </rPr>
      <t>worksheet. Use the calculator on the left to determine food and supply costs. Then enter the typical or average monthly expense for each expense line item on the right. Enrollment numbers, food and supply costs will autofill.</t>
    </r>
  </si>
  <si>
    <r>
      <t xml:space="preserve">4.  Now proceed to the </t>
    </r>
    <r>
      <rPr>
        <b/>
        <sz val="12"/>
        <color theme="1"/>
        <rFont val="Calibri"/>
        <family val="2"/>
        <scheme val="minor"/>
      </rPr>
      <t>Child Care Tuition Rates</t>
    </r>
    <r>
      <rPr>
        <sz val="12"/>
        <color theme="1"/>
        <rFont val="Calibri"/>
        <family val="2"/>
        <scheme val="minor"/>
      </rPr>
      <t xml:space="preserve"> worksheet.  This is the most complicated worksheet to complete.  The worksheet allows you to enter tuition rates for 10 different child care rates per classroom (from 1 to 5 full days, and 1 to 5 half days.)  First, enter your licensed capacity</t>
    </r>
    <r>
      <rPr>
        <b/>
        <sz val="12"/>
        <color theme="1"/>
        <rFont val="Calibri"/>
        <family val="2"/>
        <scheme val="minor"/>
      </rPr>
      <t>*</t>
    </r>
    <r>
      <rPr>
        <sz val="12"/>
        <color theme="1"/>
        <rFont val="Calibri"/>
        <family val="2"/>
        <scheme val="minor"/>
      </rPr>
      <t xml:space="preserve"> for each classroom.  </t>
    </r>
    <r>
      <rPr>
        <b/>
        <sz val="12"/>
        <color theme="1"/>
        <rFont val="Calibri"/>
        <family val="2"/>
        <scheme val="minor"/>
      </rPr>
      <t xml:space="preserve">Make sure you do not forget to fill in your licensed capacity in this worksheet.  If you don't, the other worksheets will not calculate properly.  </t>
    </r>
    <r>
      <rPr>
        <sz val="12"/>
        <color theme="1"/>
        <rFont val="Calibri"/>
        <family val="2"/>
        <scheme val="minor"/>
      </rPr>
      <t xml:space="preserve">Then enter each of your child care rates for each classroom and the number of children enrolled for each rate.  This worksheet will automatically calculate the weekly revenue in each classroom and the number of units used. </t>
    </r>
    <r>
      <rPr>
        <b/>
        <sz val="12"/>
        <color theme="1"/>
        <rFont val="Calibri"/>
        <family val="2"/>
        <scheme val="minor"/>
      </rPr>
      <t xml:space="preserve"> Each unit is defined as one half-day of care. </t>
    </r>
  </si>
  <si>
    <r>
      <t xml:space="preserve">5.  Proceed to the </t>
    </r>
    <r>
      <rPr>
        <b/>
        <sz val="12"/>
        <color theme="1"/>
        <rFont val="Calibri"/>
        <family val="2"/>
        <scheme val="minor"/>
      </rPr>
      <t>Cost Analysis per Unit</t>
    </r>
    <r>
      <rPr>
        <sz val="12"/>
        <color theme="1"/>
        <rFont val="Calibri"/>
        <family val="2"/>
        <scheme val="minor"/>
      </rPr>
      <t xml:space="preserve"> worksheet.  </t>
    </r>
  </si>
  <si>
    <r>
      <t xml:space="preserve">6.  Proceed to the </t>
    </r>
    <r>
      <rPr>
        <b/>
        <sz val="12"/>
        <color theme="1"/>
        <rFont val="Calibri"/>
        <family val="2"/>
        <scheme val="minor"/>
      </rPr>
      <t>Breakeven</t>
    </r>
    <r>
      <rPr>
        <sz val="12"/>
        <color theme="1"/>
        <rFont val="Calibri"/>
        <family val="2"/>
        <scheme val="minor"/>
      </rPr>
      <t xml:space="preserve"> worksheet.  Enter the data for licensed capacity and teacher child care discounts (if applicable).  Make any changes to classroom names and expense categories that are highlighted.  All other information should automatically calculate for you.</t>
    </r>
  </si>
  <si>
    <t>* Because of teacher ratios and other reasons, some center directors consider a room full at levels lower than what the room is licensed for.  If this applies to your center, use the number you consider as your capacity when determining your licensed capacity.</t>
  </si>
  <si>
    <t>Limitations</t>
  </si>
  <si>
    <t xml:space="preserve">The breakeven analysis worksheet will not adjust for licensing requirements for teacher-child ratios or group size. </t>
  </si>
  <si>
    <t>The staffing expenses section does not account for overtime pay.</t>
  </si>
  <si>
    <t>The worksheet does not take into account fundraising.</t>
  </si>
  <si>
    <t xml:space="preserve">The worksheet assumes monthly expenses are fixed.  If monthly expenses change, the classroom breakeven may change. </t>
  </si>
  <si>
    <t>Acknowledgements</t>
  </si>
  <si>
    <t xml:space="preserve">This workbook was first developed by First Children's Finance. It was modified by Child Care Aware of Washington. For questions about this version, please reach out to theteam@childcarebizedge.org. To learn more about First Children's Finance, please visit their website www.firstchildrensfinance.org </t>
  </si>
  <si>
    <t>Copyright © 2011 First Children’s Finance</t>
  </si>
  <si>
    <r>
      <t xml:space="preserve">Enter the job titles or names of each classroom staff, their weekly hours, and hourly rate.  Figure out your payroll tax rate (FICA, Medicare, SUTA, FUTA).  
</t>
    </r>
    <r>
      <rPr>
        <b/>
        <sz val="12"/>
        <rFont val="Calibri"/>
        <family val="2"/>
        <scheme val="minor"/>
      </rPr>
      <t xml:space="preserve">NOTE: Enter any benefits you pay staff </t>
    </r>
    <r>
      <rPr>
        <b/>
        <i/>
        <u/>
        <sz val="12"/>
        <rFont val="Calibri"/>
        <family val="2"/>
        <scheme val="minor"/>
      </rPr>
      <t>EITHER</t>
    </r>
    <r>
      <rPr>
        <b/>
        <sz val="12"/>
        <rFont val="Calibri"/>
        <family val="2"/>
        <scheme val="minor"/>
      </rPr>
      <t xml:space="preserve"> as a </t>
    </r>
    <r>
      <rPr>
        <b/>
        <sz val="12"/>
        <color rgb="FFFFC000"/>
        <rFont val="Calibri"/>
        <family val="2"/>
        <scheme val="minor"/>
      </rPr>
      <t>percentage of wages</t>
    </r>
    <r>
      <rPr>
        <b/>
        <sz val="12"/>
        <rFont val="Calibri"/>
        <family val="2"/>
        <scheme val="minor"/>
      </rPr>
      <t xml:space="preserve"> </t>
    </r>
    <r>
      <rPr>
        <b/>
        <i/>
        <u/>
        <sz val="12"/>
        <rFont val="Calibri"/>
        <family val="2"/>
        <scheme val="minor"/>
      </rPr>
      <t>OR</t>
    </r>
    <r>
      <rPr>
        <sz val="12"/>
        <rFont val="Calibri"/>
        <family val="2"/>
        <scheme val="minor"/>
      </rPr>
      <t xml:space="preserve"> </t>
    </r>
    <r>
      <rPr>
        <b/>
        <sz val="12"/>
        <rFont val="Calibri"/>
        <family val="2"/>
        <scheme val="minor"/>
      </rPr>
      <t xml:space="preserve">as </t>
    </r>
    <r>
      <rPr>
        <b/>
        <sz val="12"/>
        <color rgb="FF7030A0"/>
        <rFont val="Calibri"/>
        <family val="2"/>
        <scheme val="minor"/>
      </rPr>
      <t>a monthly dollar amount in column F</t>
    </r>
    <r>
      <rPr>
        <b/>
        <sz val="12"/>
        <rFont val="Calibri"/>
        <family val="2"/>
        <scheme val="minor"/>
      </rPr>
      <t xml:space="preserve">.
Then proceed to the </t>
    </r>
    <r>
      <rPr>
        <b/>
        <sz val="12"/>
        <color theme="1"/>
        <rFont val="Calibri"/>
        <family val="2"/>
        <scheme val="minor"/>
      </rPr>
      <t>Other Staffing Expenses</t>
    </r>
    <r>
      <rPr>
        <b/>
        <sz val="12"/>
        <rFont val="Calibri"/>
        <family val="2"/>
        <scheme val="minor"/>
      </rPr>
      <t xml:space="preserve"> worksheet. </t>
    </r>
  </si>
  <si>
    <t>hours/week</t>
  </si>
  <si>
    <t>hours/year</t>
  </si>
  <si>
    <t>Wage</t>
  </si>
  <si>
    <t>Annual</t>
  </si>
  <si>
    <t>Monthly Benefits</t>
  </si>
  <si>
    <t>Benefits:</t>
  </si>
  <si>
    <t>% of wages</t>
  </si>
  <si>
    <t>Room Staff Payroll</t>
  </si>
  <si>
    <t>Classroom 1</t>
  </si>
  <si>
    <t>Approximate Monthly Payroll</t>
  </si>
  <si>
    <t xml:space="preserve">   Teacher</t>
  </si>
  <si>
    <t>Federal Taxes</t>
  </si>
  <si>
    <t>Approximate Monthly Payroll Taxes</t>
  </si>
  <si>
    <t xml:space="preserve">   Assistant Teacher</t>
  </si>
  <si>
    <t>SUTA</t>
  </si>
  <si>
    <t>Approximate Monthly Benefits</t>
  </si>
  <si>
    <t xml:space="preserve">   Aide</t>
  </si>
  <si>
    <t>L&amp;I</t>
  </si>
  <si>
    <t>Wages</t>
  </si>
  <si>
    <t>Health/Dental</t>
  </si>
  <si>
    <t xml:space="preserve">Benefits and Payroll Taxes </t>
  </si>
  <si>
    <t>Retirement</t>
  </si>
  <si>
    <t>Total</t>
  </si>
  <si>
    <t>Other</t>
  </si>
  <si>
    <t>Per month</t>
  </si>
  <si>
    <t>Classroom 2</t>
  </si>
  <si>
    <t xml:space="preserve">   Lead Teacher</t>
  </si>
  <si>
    <t>Classroom 3</t>
  </si>
  <si>
    <t>Classroom 4</t>
  </si>
  <si>
    <t xml:space="preserve"> </t>
  </si>
  <si>
    <t>Classroom 5</t>
  </si>
  <si>
    <t>Classroom #6</t>
  </si>
  <si>
    <t>Before/After School</t>
  </si>
  <si>
    <t>Summer School Age</t>
  </si>
  <si>
    <r>
      <t xml:space="preserve">Enter the job titles or names of non-classroom staff (such as the Director, Cook, Assistant Director, and so on), the number of weeks a year each works, and their weekly salaries.  Here you can also include classroom staff that float among </t>
    </r>
    <r>
      <rPr>
        <b/>
        <u/>
        <sz val="12"/>
        <rFont val="Calibri"/>
        <family val="2"/>
        <scheme val="minor"/>
      </rPr>
      <t>all</t>
    </r>
    <r>
      <rPr>
        <sz val="12"/>
        <rFont val="Calibri"/>
        <family val="2"/>
        <scheme val="minor"/>
      </rPr>
      <t xml:space="preserve"> your classrooms (for example during breaks and prep time.)  
Figure out your payroll tax rate (FICA, Medicare, SUTA, FUTA).  
</t>
    </r>
    <r>
      <rPr>
        <b/>
        <sz val="12"/>
        <rFont val="Calibri"/>
        <family val="2"/>
        <scheme val="minor"/>
      </rPr>
      <t xml:space="preserve">NOTE: Enter any benefits you pay staff </t>
    </r>
    <r>
      <rPr>
        <b/>
        <i/>
        <u/>
        <sz val="12"/>
        <rFont val="Calibri"/>
        <family val="2"/>
        <scheme val="minor"/>
      </rPr>
      <t>EITHER</t>
    </r>
    <r>
      <rPr>
        <b/>
        <sz val="12"/>
        <rFont val="Calibri"/>
        <family val="2"/>
        <scheme val="minor"/>
      </rPr>
      <t xml:space="preserve"> as a </t>
    </r>
    <r>
      <rPr>
        <b/>
        <sz val="12"/>
        <color rgb="FFFFC000"/>
        <rFont val="Calibri"/>
        <family val="2"/>
        <scheme val="minor"/>
      </rPr>
      <t xml:space="preserve">percentage of wages </t>
    </r>
    <r>
      <rPr>
        <b/>
        <i/>
        <u/>
        <sz val="12"/>
        <rFont val="Calibri"/>
        <family val="2"/>
        <scheme val="minor"/>
      </rPr>
      <t>OR</t>
    </r>
    <r>
      <rPr>
        <b/>
        <sz val="12"/>
        <rFont val="Calibri"/>
        <family val="2"/>
        <scheme val="minor"/>
      </rPr>
      <t xml:space="preserve"> as </t>
    </r>
    <r>
      <rPr>
        <b/>
        <sz val="12"/>
        <color rgb="FF7030A0"/>
        <rFont val="Calibri"/>
        <family val="2"/>
        <scheme val="minor"/>
      </rPr>
      <t>a monthly dollar amount</t>
    </r>
    <r>
      <rPr>
        <b/>
        <sz val="12"/>
        <rFont val="Calibri"/>
        <family val="2"/>
        <scheme val="minor"/>
      </rPr>
      <t xml:space="preserve"> in column F.
</t>
    </r>
    <r>
      <rPr>
        <sz val="12"/>
        <rFont val="Calibri"/>
        <family val="2"/>
        <scheme val="minor"/>
      </rPr>
      <t>Proceed to the Other Costs worksheet</t>
    </r>
  </si>
  <si>
    <t>Other Staff</t>
  </si>
  <si>
    <t>Hours per week</t>
  </si>
  <si>
    <t>Hourly Rate</t>
  </si>
  <si>
    <t>Monthly</t>
  </si>
  <si>
    <t xml:space="preserve">Monthly Benefits and Payroll Taxes </t>
  </si>
  <si>
    <t>Other Monthly Benefits</t>
  </si>
  <si>
    <t>Total Monthly Cost</t>
  </si>
  <si>
    <t>Other Staff Payroll</t>
  </si>
  <si>
    <t>Director</t>
  </si>
  <si>
    <t>Cook</t>
  </si>
  <si>
    <t xml:space="preserve">Assistant Director </t>
  </si>
  <si>
    <t>Office Staff</t>
  </si>
  <si>
    <t>Classroom Break Staff</t>
  </si>
  <si>
    <t>&lt;-------- Carried over from previous tab</t>
  </si>
  <si>
    <t>Use the calculator on the left to determine food and supply costs. 
Then enter the typical or average monthly expense for each expense line item on the right. Enrollment numbers, food and supply costs will autofill.</t>
  </si>
  <si>
    <t>Cleaning, PPE, and Food Service Supplies</t>
  </si>
  <si>
    <t>Average of Typical Monthly Expenses/Payments</t>
  </si>
  <si>
    <t>Item</t>
  </si>
  <si>
    <t>Number per Package</t>
  </si>
  <si>
    <t>Cost per Package</t>
  </si>
  <si>
    <t>Daily Need</t>
  </si>
  <si>
    <t>Monthly Purchase</t>
  </si>
  <si>
    <t>Monthly Cost</t>
  </si>
  <si>
    <t>Cleaning Supplies</t>
  </si>
  <si>
    <t>&lt;-------- Calculated from table on the left</t>
  </si>
  <si>
    <t>Disposable Gloves</t>
  </si>
  <si>
    <t>Food</t>
  </si>
  <si>
    <t>Face Coverings</t>
  </si>
  <si>
    <t>Insurance</t>
  </si>
  <si>
    <t>Toilet Paper</t>
  </si>
  <si>
    <t>Maintenance</t>
  </si>
  <si>
    <t>Paper Towels</t>
  </si>
  <si>
    <t>Office Expenses</t>
  </si>
  <si>
    <t>Soap</t>
  </si>
  <si>
    <t>Postage</t>
  </si>
  <si>
    <t>Bleach</t>
  </si>
  <si>
    <t>Printing</t>
  </si>
  <si>
    <t>Disposable Plates</t>
  </si>
  <si>
    <t>Real Estate Taxes</t>
  </si>
  <si>
    <t>Disposable Cups</t>
  </si>
  <si>
    <t xml:space="preserve">Rent or Mortgage </t>
  </si>
  <si>
    <t>Disposable Utensils</t>
  </si>
  <si>
    <t xml:space="preserve">Repairs </t>
  </si>
  <si>
    <t>Other 1</t>
  </si>
  <si>
    <t>Staff Development</t>
  </si>
  <si>
    <t>Other 2</t>
  </si>
  <si>
    <t>Telephone</t>
  </si>
  <si>
    <t>Other 3</t>
  </si>
  <si>
    <t>Transportation</t>
  </si>
  <si>
    <t>Other 4</t>
  </si>
  <si>
    <t>Utilities</t>
  </si>
  <si>
    <t>Other 5</t>
  </si>
  <si>
    <t>Licenses</t>
  </si>
  <si>
    <t>Other 6</t>
  </si>
  <si>
    <t>Payroll Processing</t>
  </si>
  <si>
    <t>Other 7</t>
  </si>
  <si>
    <t>Art/Music/Language Classes</t>
  </si>
  <si>
    <t>Estimated Monthly Cost</t>
  </si>
  <si>
    <t>Tuition Discounts/Scholarships</t>
  </si>
  <si>
    <t>Special Needs</t>
  </si>
  <si>
    <t>Food and Milk</t>
  </si>
  <si>
    <t>Bank Service Charges</t>
  </si>
  <si>
    <t>Description</t>
  </si>
  <si>
    <t>Daily Cost per Child</t>
  </si>
  <si>
    <t>Monthly Cost Per Child</t>
  </si>
  <si>
    <t>Dues and Subscriptions</t>
  </si>
  <si>
    <t>Breakfast</t>
  </si>
  <si>
    <t>Accounting/Legal</t>
  </si>
  <si>
    <t>Lunch</t>
  </si>
  <si>
    <t>Advertising/Marketing</t>
  </si>
  <si>
    <t>Snack</t>
  </si>
  <si>
    <t>Child Care Supplies</t>
  </si>
  <si>
    <t>Milk</t>
  </si>
  <si>
    <t>Other1</t>
  </si>
  <si>
    <t>Miscellaneous</t>
  </si>
  <si>
    <t>Other2</t>
  </si>
  <si>
    <t>Number of Enrolled Children</t>
  </si>
  <si>
    <t>&lt;-------- Calculated from Child Care Tuition Rates sheet</t>
  </si>
  <si>
    <t>Estimated Monthly Food and Milk Cost</t>
  </si>
  <si>
    <r>
      <rPr>
        <b/>
        <i/>
        <sz val="12"/>
        <rFont val="Calibri"/>
        <family val="2"/>
        <scheme val="minor"/>
      </rPr>
      <t xml:space="preserve">This is the most complicated worksheet to complete. </t>
    </r>
    <r>
      <rPr>
        <sz val="12"/>
        <rFont val="Calibri"/>
        <family val="2"/>
        <scheme val="minor"/>
      </rPr>
      <t>The worksheet allows you to enter tuition rates for 10 different child care rates per classroom (from 1 to 5 full days, and 1 to 5 half days.)  
First, enter your licensed capacity</t>
    </r>
    <r>
      <rPr>
        <b/>
        <sz val="12"/>
        <rFont val="Calibri"/>
        <family val="2"/>
        <scheme val="minor"/>
      </rPr>
      <t>*</t>
    </r>
    <r>
      <rPr>
        <sz val="12"/>
        <rFont val="Calibri"/>
        <family val="2"/>
        <scheme val="minor"/>
      </rPr>
      <t xml:space="preserve"> for each classroom.  </t>
    </r>
    <r>
      <rPr>
        <b/>
        <sz val="12"/>
        <rFont val="Calibri"/>
        <family val="2"/>
        <scheme val="minor"/>
      </rPr>
      <t xml:space="preserve">Make sure you do not forget to fill in your licensed capacity in this worksheet.  If you don't, the other worksheets will not calculate properly.  
</t>
    </r>
    <r>
      <rPr>
        <sz val="12"/>
        <rFont val="Calibri"/>
        <family val="2"/>
        <scheme val="minor"/>
      </rPr>
      <t xml:space="preserve">Then enter each of your child care rates for each classroom and the number of children enrolled for each rate.  If you do not have a child enrolled for a particular rate, you do not need to fill out that section. The </t>
    </r>
    <r>
      <rPr>
        <b/>
        <sz val="12"/>
        <color rgb="FF00B050"/>
        <rFont val="Calibri"/>
        <family val="2"/>
        <scheme val="minor"/>
      </rPr>
      <t>Full Time 5 Days</t>
    </r>
    <r>
      <rPr>
        <sz val="12"/>
        <color rgb="FF00B050"/>
        <rFont val="Calibri"/>
        <family val="2"/>
        <scheme val="minor"/>
      </rPr>
      <t xml:space="preserve"> </t>
    </r>
    <r>
      <rPr>
        <sz val="12"/>
        <rFont val="Calibri"/>
        <family val="2"/>
        <scheme val="minor"/>
      </rPr>
      <t xml:space="preserve">column is highlighted in green as it is the most common. This worksheet will automatically calculate the weekly revenue in each classroom and the number of units used. </t>
    </r>
    <r>
      <rPr>
        <b/>
        <sz val="12"/>
        <rFont val="Calibri"/>
        <family val="2"/>
        <scheme val="minor"/>
      </rPr>
      <t xml:space="preserve"> Each unit is defined as one half-day of care. 
Proceed to the Cost Analysis per Unit worksheet. </t>
    </r>
  </si>
  <si>
    <t>All Classroom Names are filled in from "Room Staffing" Tab</t>
  </si>
  <si>
    <t>Licensed Capacity</t>
  </si>
  <si>
    <t>Full Time (FT) 5 days</t>
  </si>
  <si>
    <t># Enrolled</t>
  </si>
  <si>
    <t>FT 4 days</t>
  </si>
  <si>
    <t>FT 3 days</t>
  </si>
  <si>
    <t>FT 2 days</t>
  </si>
  <si>
    <t>FT 1 days</t>
  </si>
  <si>
    <t>Part Time (PT) 5 days</t>
  </si>
  <si>
    <t>PT 4 days</t>
  </si>
  <si>
    <t>PT 3 days</t>
  </si>
  <si>
    <t>PT 2 days</t>
  </si>
  <si>
    <t>PT 1 days</t>
  </si>
  <si>
    <t>Total Enrolled</t>
  </si>
  <si>
    <t>Classroom Rates</t>
  </si>
  <si>
    <t>Revenue Per Week</t>
  </si>
  <si>
    <t>No. of ½ Day Units</t>
  </si>
  <si>
    <t>Breakeven Summary</t>
  </si>
  <si>
    <t># of Kids needed</t>
  </si>
  <si>
    <t>&lt;-------- All revenues are calculated from table above</t>
  </si>
  <si>
    <t>&lt;-------- Full details available on Breakeven Analysis Tab</t>
  </si>
  <si>
    <t>Note: this table is most useful for comparing unit price across different rate types. For example: you can compare the cost of a half day for families accessing care full time or part time. In general, families that are enrolled full time will have the lowest unit price.</t>
  </si>
  <si>
    <t>Cost per Half Day per Child</t>
  </si>
  <si>
    <t>Price/Unit</t>
  </si>
  <si>
    <t>Footnote:  (a) All totals exclude Summer School Age to avoid double counting.</t>
  </si>
  <si>
    <t>The purpose of this section is to help you understand the true costs of running your business. Once you have figured out your costs and income and entered those on the prior tabs, that information is used in this tab to lay out how much each enrolled child costs and how much revenue they bring in. This is a key element in understanding how your business operates. This information in turn helps fill out the final Breakeven tab which further illuminates how your business is performing. Everything on this tab is calculated. If there are blanks, that means there is missing information necessary on another tab.</t>
  </si>
  <si>
    <t>J ÷ E</t>
  </si>
  <si>
    <r>
      <t xml:space="preserve">(From </t>
    </r>
    <r>
      <rPr>
        <b/>
        <sz val="10"/>
        <color indexed="14"/>
        <rFont val="Calibri"/>
        <family val="2"/>
        <scheme val="minor"/>
      </rPr>
      <t xml:space="preserve">Child Care Tuition Rates </t>
    </r>
    <r>
      <rPr>
        <b/>
        <sz val="10"/>
        <rFont val="Calibri"/>
        <family val="2"/>
        <scheme val="minor"/>
      </rPr>
      <t>Worksheet)</t>
    </r>
  </si>
  <si>
    <t>E ÷ I</t>
  </si>
  <si>
    <t>K ÷ E</t>
  </si>
  <si>
    <t>H * 5 days/ week * 2 periods/day</t>
  </si>
  <si>
    <r>
      <t xml:space="preserve">(From </t>
    </r>
    <r>
      <rPr>
        <b/>
        <sz val="10"/>
        <color indexed="10"/>
        <rFont val="Calibri"/>
        <family val="2"/>
        <scheme val="minor"/>
      </rPr>
      <t xml:space="preserve">Breakeven </t>
    </r>
    <r>
      <rPr>
        <b/>
        <sz val="10"/>
        <rFont val="Calibri"/>
        <family val="2"/>
        <scheme val="minor"/>
      </rPr>
      <t>Worksheet)</t>
    </r>
  </si>
  <si>
    <t>J - K</t>
  </si>
  <si>
    <t>L * 52 weeks/ year</t>
  </si>
  <si>
    <t>Classroom</t>
  </si>
  <si>
    <t>Current Average Tuition/Unit (half day, one day per week)</t>
  </si>
  <si>
    <t xml:space="preserve">Current Number of Children Enrolled </t>
  </si>
  <si>
    <t>FTE Children Enrolled</t>
  </si>
  <si>
    <t>Units Used</t>
  </si>
  <si>
    <t>% Utilization</t>
  </si>
  <si>
    <t>Cost per unit at Current Enrollment</t>
  </si>
  <si>
    <t xml:space="preserve">Licensed Capacity </t>
  </si>
  <si>
    <t>LC in # of Units</t>
  </si>
  <si>
    <t>Current Group Revenue/ Week</t>
  </si>
  <si>
    <t>Current Group Expense/ Week</t>
  </si>
  <si>
    <t>Weekly profit/(loss) per Group</t>
  </si>
  <si>
    <t>Monthly profit/(loss) per Group</t>
  </si>
  <si>
    <t>Annual profit/ (loss) per group</t>
  </si>
  <si>
    <t>Current Ave. Weekly Tuition</t>
  </si>
  <si>
    <t>Average Monthly Tuition</t>
  </si>
  <si>
    <t>Footnotes:  (a) Total Annual Tuition (Column M) is based on the 9 months of the school year or 36 weeks.</t>
  </si>
  <si>
    <t xml:space="preserve">                  (b) Total Annual Tuition (Column M) is based on the 3 months of the summer or 12 weeks.</t>
  </si>
  <si>
    <t>The only data entry required on this tab is teacher tuition discounts. If you are providing a teacher tuition discount for an enrolled child in a given classroom, input the discount in the green highlighted cell. The rest of this tab is calculated. If there is a blank, that means there is missing data on another tab.</t>
  </si>
  <si>
    <t>Breakeven Summary - with Before and After School</t>
  </si>
  <si>
    <t>Annualized Income and Expenses</t>
  </si>
  <si>
    <t>School Year - 9 mos</t>
  </si>
  <si>
    <t>Summer - 3 mos</t>
  </si>
  <si>
    <t>Total Tuition Income</t>
  </si>
  <si>
    <t>Share of Total Enrollment</t>
  </si>
  <si>
    <t>FTE Children Currently Enrolled</t>
  </si>
  <si>
    <t>Monthly Tuition per Child</t>
  </si>
  <si>
    <t>Total Monthly Tuition Income</t>
  </si>
  <si>
    <t>Child Care Wages and Benefits</t>
  </si>
  <si>
    <t>Net Income</t>
  </si>
  <si>
    <t>Occupancy (Rent and Utilities)</t>
  </si>
  <si>
    <t>Teacher Tuition Discounts</t>
  </si>
  <si>
    <t>All Other Expenses</t>
  </si>
  <si>
    <t>Total Expenses</t>
  </si>
  <si>
    <t>No. of Kids Needed to Breakeven</t>
  </si>
  <si>
    <t>(Total Expenses / Monthly Tuition)</t>
  </si>
  <si>
    <t>Breakeven Summary - with Summer School Age</t>
  </si>
  <si>
    <t>Annualized Income and Expenses (School Age Only)</t>
  </si>
  <si>
    <t>Occupancy</t>
  </si>
  <si>
    <t>Number of Summer School Aged Children Needed for Breakeven:</t>
  </si>
  <si>
    <t>Before/After School Profit/Loss</t>
  </si>
  <si>
    <t>Monthly summer profit to be earned to offset school year loss</t>
  </si>
  <si>
    <t>Summer School Age Monthly Expenses</t>
  </si>
  <si>
    <t>Monthly Summer Tuition/Child</t>
  </si>
  <si>
    <t>Summer School Age Breakeven</t>
  </si>
  <si>
    <t>Cash Flow Worksheet</t>
  </si>
  <si>
    <t>INPUT DATA INTO GREEN CELLS ONLY</t>
  </si>
  <si>
    <t>Fill in today's date here -----&gt;</t>
  </si>
  <si>
    <t xml:space="preserve">Total </t>
  </si>
  <si>
    <t>Cash on Hand</t>
  </si>
  <si>
    <t>Income (Cash In Flows)</t>
  </si>
  <si>
    <t>Tuition</t>
  </si>
  <si>
    <t>CACFP</t>
  </si>
  <si>
    <t>Registration fees</t>
  </si>
  <si>
    <t>Holding fees</t>
  </si>
  <si>
    <t>Activity fees</t>
  </si>
  <si>
    <t>Other fees</t>
  </si>
  <si>
    <t>Grant</t>
  </si>
  <si>
    <t>Loan Proceeds</t>
  </si>
  <si>
    <t>Total Monthly Cash In</t>
  </si>
  <si>
    <t>Total Available Cash</t>
  </si>
  <si>
    <t>Expenses (Cash Out Flows)</t>
  </si>
  <si>
    <t>Payroll</t>
  </si>
  <si>
    <t>Payroll Taxes</t>
  </si>
  <si>
    <t xml:space="preserve">Benefits </t>
  </si>
  <si>
    <t>Total Monthly Cash Out</t>
  </si>
  <si>
    <t>Operating Cash Flow</t>
  </si>
  <si>
    <t>Personal draw</t>
  </si>
  <si>
    <t>Ending Cash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</si>
</sst>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quot;$&quot;#,##0"/>
    <numFmt numFmtId="165" formatCode="_(* #,##0_);_(* \(#,##0\);_(* &quot;-&quot;??_);_(@_)"/>
    <numFmt numFmtId="166" formatCode="0.0"/>
    <numFmt numFmtId="167" formatCode="_(&quot;$&quot;* #,##0_);_(&quot;$&quot;* \(#,##0\);_(&quot;$&quot;* &quot;-&quot;??_);_(@_)"/>
    <numFmt numFmtId="168" formatCode="0.0%"/>
    <numFmt numFmtId="169" formatCode="[$-409]mmm\-yy;@"/>
  </numFmts>
  <fonts count="52">
    <font>
      <sz val="10"/>
      <name val="Arial"/>
    </font>
    <font>
      <sz val="12"/>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i/>
      <sz val="10"/>
      <name val="Arial"/>
      <family val="2"/>
    </font>
    <font>
      <sz val="8"/>
      <name val="Arial"/>
      <family val="2"/>
    </font>
    <font>
      <i/>
      <sz val="9"/>
      <name val="Arial"/>
      <family val="2"/>
    </font>
    <font>
      <u val="singleAccounting"/>
      <sz val="10"/>
      <name val="Arial"/>
      <family val="2"/>
    </font>
    <font>
      <i/>
      <sz val="8"/>
      <name val="Arial"/>
      <family val="2"/>
    </font>
    <font>
      <sz val="9"/>
      <name val="Arial"/>
      <family val="2"/>
    </font>
    <font>
      <u/>
      <sz val="10"/>
      <name val="Arial"/>
      <family val="2"/>
    </font>
    <font>
      <b/>
      <i/>
      <sz val="10"/>
      <name val="Arial"/>
      <family val="2"/>
    </font>
    <font>
      <b/>
      <sz val="9"/>
      <name val="Arial"/>
      <family val="2"/>
    </font>
    <font>
      <b/>
      <sz val="14"/>
      <name val="Arial"/>
      <family val="2"/>
    </font>
    <font>
      <b/>
      <sz val="11"/>
      <color theme="1"/>
      <name val="Calibri"/>
      <family val="2"/>
      <scheme val="minor"/>
    </font>
    <font>
      <sz val="10"/>
      <color rgb="FF000000"/>
      <name val="Arial"/>
      <family val="2"/>
    </font>
    <font>
      <b/>
      <sz val="16"/>
      <color theme="1"/>
      <name val="Calibri"/>
      <family val="2"/>
      <scheme val="minor"/>
    </font>
    <font>
      <b/>
      <sz val="10"/>
      <color rgb="FF000000"/>
      <name val="Calibri"/>
      <family val="2"/>
      <scheme val="minor"/>
    </font>
    <font>
      <sz val="10"/>
      <color rgb="FF000000"/>
      <name val="Calibri"/>
      <family val="2"/>
      <scheme val="minor"/>
    </font>
    <font>
      <b/>
      <sz val="10"/>
      <name val="Calibri"/>
      <family val="2"/>
      <scheme val="minor"/>
    </font>
    <font>
      <b/>
      <sz val="10"/>
      <color theme="1"/>
      <name val="Calibri"/>
      <family val="2"/>
      <scheme val="minor"/>
    </font>
    <font>
      <sz val="10"/>
      <color theme="1"/>
      <name val="Calibri"/>
      <family val="2"/>
      <scheme val="minor"/>
    </font>
    <font>
      <sz val="10"/>
      <name val="Calibri"/>
      <family val="2"/>
      <scheme val="minor"/>
    </font>
    <font>
      <b/>
      <sz val="12"/>
      <color theme="1"/>
      <name val="Calibri"/>
      <family val="2"/>
      <scheme val="minor"/>
    </font>
    <font>
      <sz val="10"/>
      <color theme="1"/>
      <name val="Arial"/>
      <family val="2"/>
    </font>
    <font>
      <u val="singleAccounting"/>
      <sz val="10"/>
      <name val="Calibri"/>
      <family val="2"/>
      <scheme val="minor"/>
    </font>
    <font>
      <i/>
      <sz val="10"/>
      <name val="Calibri"/>
      <family val="2"/>
      <scheme val="minor"/>
    </font>
    <font>
      <b/>
      <i/>
      <sz val="10"/>
      <name val="Calibri"/>
      <family val="2"/>
      <scheme val="minor"/>
    </font>
    <font>
      <sz val="12"/>
      <name val="Calibri"/>
      <family val="2"/>
      <scheme val="minor"/>
    </font>
    <font>
      <sz val="12"/>
      <color theme="1"/>
      <name val="Calibri"/>
      <family val="2"/>
      <scheme val="minor"/>
    </font>
    <font>
      <b/>
      <sz val="12"/>
      <name val="Calibri"/>
      <family val="2"/>
      <scheme val="minor"/>
    </font>
    <font>
      <b/>
      <i/>
      <u/>
      <sz val="12"/>
      <name val="Calibri"/>
      <family val="2"/>
      <scheme val="minor"/>
    </font>
    <font>
      <b/>
      <sz val="12"/>
      <color rgb="FFFFC000"/>
      <name val="Calibri"/>
      <family val="2"/>
      <scheme val="minor"/>
    </font>
    <font>
      <b/>
      <sz val="12"/>
      <color rgb="FF7030A0"/>
      <name val="Calibri"/>
      <family val="2"/>
      <scheme val="minor"/>
    </font>
    <font>
      <b/>
      <u/>
      <sz val="10"/>
      <name val="Calibri"/>
      <family val="2"/>
      <scheme val="minor"/>
    </font>
    <font>
      <b/>
      <u/>
      <sz val="12"/>
      <name val="Calibri"/>
      <family val="2"/>
      <scheme val="minor"/>
    </font>
    <font>
      <b/>
      <sz val="12"/>
      <color rgb="FF00B050"/>
      <name val="Calibri"/>
      <family val="2"/>
      <scheme val="minor"/>
    </font>
    <font>
      <b/>
      <i/>
      <sz val="11"/>
      <color theme="1"/>
      <name val="Calibri"/>
      <family val="2"/>
      <scheme val="minor"/>
    </font>
    <font>
      <b/>
      <sz val="10"/>
      <color indexed="14"/>
      <name val="Calibri"/>
      <family val="2"/>
      <scheme val="minor"/>
    </font>
    <font>
      <b/>
      <sz val="10"/>
      <color indexed="10"/>
      <name val="Calibri"/>
      <family val="2"/>
      <scheme val="minor"/>
    </font>
    <font>
      <sz val="9"/>
      <name val="Calibri"/>
      <family val="2"/>
      <scheme val="minor"/>
    </font>
    <font>
      <i/>
      <sz val="9"/>
      <name val="Calibri"/>
      <family val="2"/>
      <scheme val="minor"/>
    </font>
    <font>
      <u/>
      <sz val="10"/>
      <name val="Calibri"/>
      <family val="2"/>
      <scheme val="minor"/>
    </font>
    <font>
      <b/>
      <i/>
      <sz val="9"/>
      <name val="Calibri"/>
      <family val="2"/>
      <scheme val="minor"/>
    </font>
    <font>
      <b/>
      <i/>
      <sz val="12"/>
      <name val="Calibri"/>
      <family val="2"/>
      <scheme val="minor"/>
    </font>
    <font>
      <sz val="12"/>
      <color rgb="FF00B050"/>
      <name val="Calibri"/>
      <family val="2"/>
      <scheme val="minor"/>
    </font>
    <font>
      <b/>
      <i/>
      <u/>
      <sz val="12"/>
      <color theme="1"/>
      <name val="Calibri"/>
      <family val="2"/>
      <scheme val="minor"/>
    </font>
    <font>
      <b/>
      <u/>
      <sz val="12"/>
      <color theme="1"/>
      <name val="Calibri"/>
      <family val="2"/>
      <scheme val="minor"/>
    </font>
    <font>
      <b/>
      <sz val="18"/>
      <color theme="1"/>
      <name val="Calibri"/>
      <family val="2"/>
      <scheme val="minor"/>
    </font>
    <font>
      <b/>
      <sz val="26"/>
      <color theme="1"/>
      <name val="Calibri"/>
      <family val="2"/>
      <scheme val="minor"/>
    </font>
  </fonts>
  <fills count="9">
    <fill>
      <patternFill patternType="none"/>
    </fill>
    <fill>
      <patternFill patternType="gray125"/>
    </fill>
    <fill>
      <patternFill patternType="solid">
        <fgColor rgb="FF92D050"/>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tint="-0.34998626667073579"/>
        <bgColor rgb="FF00FF00"/>
      </patternFill>
    </fill>
    <fill>
      <patternFill patternType="solid">
        <fgColor rgb="FF92D050"/>
        <bgColor rgb="FFCCFFFF"/>
      </patternFill>
    </fill>
    <fill>
      <patternFill patternType="solid">
        <fgColor theme="7" tint="0.39997558519241921"/>
        <bgColor indexed="64"/>
      </patternFill>
    </fill>
    <fill>
      <patternFill patternType="solid">
        <fgColor rgb="FFCCCCFF"/>
        <bgColor indexed="64"/>
      </patternFill>
    </fill>
  </fills>
  <borders count="6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3" tint="0.39997558519241921"/>
      </left>
      <right/>
      <top/>
      <bottom/>
      <diagonal/>
    </border>
    <border>
      <left style="medium">
        <color theme="3" tint="0.39997558519241921"/>
      </left>
      <right/>
      <top style="medium">
        <color theme="3" tint="0.39997558519241921"/>
      </top>
      <bottom style="medium">
        <color indexed="64"/>
      </bottom>
      <diagonal/>
    </border>
    <border>
      <left/>
      <right/>
      <top style="medium">
        <color theme="3" tint="0.39997558519241921"/>
      </top>
      <bottom style="medium">
        <color indexed="64"/>
      </bottom>
      <diagonal/>
    </border>
    <border>
      <left/>
      <right style="medium">
        <color theme="3" tint="0.39997558519241921"/>
      </right>
      <top style="medium">
        <color theme="3" tint="0.39997558519241921"/>
      </top>
      <bottom style="medium">
        <color indexed="64"/>
      </bottom>
      <diagonal/>
    </border>
    <border>
      <left style="medium">
        <color theme="3" tint="0.39997558519241921"/>
      </left>
      <right/>
      <top/>
      <bottom/>
      <diagonal/>
    </border>
    <border>
      <left/>
      <right style="medium">
        <color theme="3" tint="0.39997558519241921"/>
      </right>
      <top style="medium">
        <color indexed="64"/>
      </top>
      <bottom style="medium">
        <color indexed="64"/>
      </bottom>
      <diagonal/>
    </border>
    <border>
      <left style="medium">
        <color theme="3" tint="0.39997558519241921"/>
      </left>
      <right/>
      <top style="medium">
        <color indexed="64"/>
      </top>
      <bottom/>
      <diagonal/>
    </border>
    <border>
      <left/>
      <right style="medium">
        <color theme="3" tint="0.39997558519241921"/>
      </right>
      <top style="medium">
        <color indexed="64"/>
      </top>
      <bottom/>
      <diagonal/>
    </border>
    <border>
      <left/>
      <right style="medium">
        <color theme="3" tint="0.39997558519241921"/>
      </right>
      <top/>
      <bottom/>
      <diagonal/>
    </border>
    <border>
      <left style="medium">
        <color theme="3" tint="0.39997558519241921"/>
      </left>
      <right/>
      <top/>
      <bottom style="medium">
        <color theme="3" tint="0.39997558519241921"/>
      </bottom>
      <diagonal/>
    </border>
    <border>
      <left/>
      <right/>
      <top/>
      <bottom style="medium">
        <color theme="3" tint="0.39997558519241921"/>
      </bottom>
      <diagonal/>
    </border>
    <border>
      <left/>
      <right style="medium">
        <color theme="3" tint="0.39997558519241921"/>
      </right>
      <top/>
      <bottom style="medium">
        <color theme="3" tint="0.39997558519241921"/>
      </bottom>
      <diagonal/>
    </border>
    <border>
      <left/>
      <right/>
      <top/>
      <bottom style="thin">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1"/>
      </left>
      <right style="thin">
        <color theme="1"/>
      </right>
      <top style="thin">
        <color theme="1"/>
      </top>
      <bottom style="thin">
        <color theme="1"/>
      </bottom>
      <diagonal/>
    </border>
    <border>
      <left style="thin">
        <color indexed="64"/>
      </left>
      <right/>
      <top style="thin">
        <color indexed="64"/>
      </top>
      <bottom style="medium">
        <color indexed="64"/>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style="thin">
        <color theme="1"/>
      </right>
      <top/>
      <bottom style="thin">
        <color theme="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7">
    <xf numFmtId="0" fontId="0"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17" fillId="0" borderId="0"/>
    <xf numFmtId="0" fontId="3" fillId="0" borderId="0"/>
    <xf numFmtId="44" fontId="3" fillId="0" borderId="0" applyFont="0" applyFill="0" applyBorder="0" applyAlignment="0" applyProtection="0"/>
  </cellStyleXfs>
  <cellXfs count="335">
    <xf numFmtId="0" fontId="0" fillId="0" borderId="0" xfId="0"/>
    <xf numFmtId="0" fontId="26" fillId="0" borderId="0" xfId="0" applyFont="1" applyAlignment="1">
      <alignment vertical="center" wrapText="1"/>
    </xf>
    <xf numFmtId="0" fontId="24" fillId="0" borderId="0" xfId="0" applyFont="1" applyProtection="1">
      <protection locked="0"/>
    </xf>
    <xf numFmtId="0" fontId="24" fillId="0" borderId="0" xfId="0" applyFont="1" applyAlignment="1" applyProtection="1">
      <alignment wrapText="1"/>
      <protection locked="0"/>
    </xf>
    <xf numFmtId="44" fontId="24" fillId="0" borderId="0" xfId="0" applyNumberFormat="1" applyFont="1" applyProtection="1">
      <protection locked="0"/>
    </xf>
    <xf numFmtId="0" fontId="24" fillId="0" borderId="1" xfId="0" applyFont="1" applyBorder="1" applyProtection="1">
      <protection locked="0"/>
    </xf>
    <xf numFmtId="0" fontId="24" fillId="0" borderId="3" xfId="0" applyFont="1" applyBorder="1" applyProtection="1">
      <protection locked="0"/>
    </xf>
    <xf numFmtId="0" fontId="21" fillId="2" borderId="0" xfId="0" applyFont="1" applyFill="1" applyProtection="1">
      <protection locked="0"/>
    </xf>
    <xf numFmtId="0" fontId="24" fillId="2" borderId="0" xfId="0" applyFont="1" applyFill="1" applyProtection="1">
      <protection locked="0"/>
    </xf>
    <xf numFmtId="44" fontId="24" fillId="2" borderId="0" xfId="0" applyNumberFormat="1" applyFont="1" applyFill="1" applyProtection="1">
      <protection locked="0"/>
    </xf>
    <xf numFmtId="0" fontId="24" fillId="0" borderId="4" xfId="0" applyFont="1" applyBorder="1" applyProtection="1">
      <protection locked="0"/>
    </xf>
    <xf numFmtId="0" fontId="24" fillId="0" borderId="5" xfId="0" applyFont="1" applyBorder="1" applyProtection="1">
      <protection locked="0"/>
    </xf>
    <xf numFmtId="0" fontId="24" fillId="0" borderId="4" xfId="0" applyFont="1" applyBorder="1" applyAlignment="1" applyProtection="1">
      <alignment horizontal="right"/>
      <protection locked="0"/>
    </xf>
    <xf numFmtId="165" fontId="24" fillId="0" borderId="4" xfId="1" applyNumberFormat="1" applyFont="1" applyBorder="1" applyAlignment="1" applyProtection="1">
      <alignment horizontal="right"/>
      <protection locked="0"/>
    </xf>
    <xf numFmtId="0" fontId="24" fillId="0" borderId="6" xfId="0" applyFont="1" applyBorder="1" applyAlignment="1" applyProtection="1">
      <alignment horizontal="right"/>
      <protection locked="0"/>
    </xf>
    <xf numFmtId="44" fontId="27" fillId="0" borderId="0" xfId="0" applyNumberFormat="1" applyFont="1" applyProtection="1">
      <protection locked="0"/>
    </xf>
    <xf numFmtId="44" fontId="24" fillId="0" borderId="0" xfId="0" applyNumberFormat="1" applyFont="1" applyAlignment="1" applyProtection="1">
      <alignment horizontal="right"/>
      <protection locked="0"/>
    </xf>
    <xf numFmtId="44" fontId="21" fillId="0" borderId="0" xfId="0" applyNumberFormat="1" applyFont="1" applyProtection="1">
      <protection locked="0"/>
    </xf>
    <xf numFmtId="165" fontId="28" fillId="0" borderId="6" xfId="0" applyNumberFormat="1" applyFont="1" applyBorder="1" applyAlignment="1" applyProtection="1">
      <alignment horizontal="right"/>
      <protection locked="0"/>
    </xf>
    <xf numFmtId="0" fontId="29" fillId="0" borderId="0" xfId="0" applyFont="1" applyProtection="1">
      <protection locked="0"/>
    </xf>
    <xf numFmtId="44" fontId="24" fillId="2" borderId="0" xfId="2" applyFont="1" applyFill="1" applyProtection="1">
      <protection locked="0"/>
    </xf>
    <xf numFmtId="0" fontId="21" fillId="0" borderId="0" xfId="0" applyFont="1" applyProtection="1">
      <protection locked="0"/>
    </xf>
    <xf numFmtId="0" fontId="21" fillId="0" borderId="0" xfId="0" applyFont="1" applyAlignment="1" applyProtection="1">
      <alignment wrapText="1"/>
      <protection locked="0"/>
    </xf>
    <xf numFmtId="0" fontId="24" fillId="0" borderId="0" xfId="0" applyFont="1" applyAlignment="1" applyProtection="1">
      <alignment horizontal="right"/>
      <protection locked="0"/>
    </xf>
    <xf numFmtId="0" fontId="21" fillId="0" borderId="0" xfId="0" applyFont="1" applyAlignment="1" applyProtection="1">
      <alignment horizontal="right"/>
      <protection locked="0"/>
    </xf>
    <xf numFmtId="44" fontId="24" fillId="0" borderId="0" xfId="2" applyFont="1" applyFill="1" applyProtection="1">
      <protection locked="0"/>
    </xf>
    <xf numFmtId="165" fontId="29" fillId="0" borderId="6" xfId="0" applyNumberFormat="1" applyFont="1" applyBorder="1" applyAlignment="1" applyProtection="1">
      <alignment horizontal="right"/>
      <protection locked="0"/>
    </xf>
    <xf numFmtId="44" fontId="27" fillId="0" borderId="0" xfId="2" applyFont="1" applyFill="1" applyProtection="1">
      <protection locked="0"/>
    </xf>
    <xf numFmtId="0" fontId="3" fillId="0" borderId="0" xfId="5" applyProtection="1">
      <protection locked="0"/>
    </xf>
    <xf numFmtId="0" fontId="3" fillId="0" borderId="0" xfId="5" applyAlignment="1" applyProtection="1">
      <alignment horizontal="center"/>
      <protection locked="0"/>
    </xf>
    <xf numFmtId="0" fontId="16" fillId="0" borderId="26" xfId="5" applyFont="1" applyBorder="1" applyAlignment="1" applyProtection="1">
      <alignment horizontal="center" vertical="center" wrapText="1"/>
      <protection locked="0"/>
    </xf>
    <xf numFmtId="0" fontId="16" fillId="0" borderId="27" xfId="5" applyFont="1" applyBorder="1" applyAlignment="1" applyProtection="1">
      <alignment horizontal="center" vertical="center" wrapText="1"/>
      <protection locked="0"/>
    </xf>
    <xf numFmtId="0" fontId="16" fillId="0" borderId="0" xfId="5" applyFont="1" applyAlignment="1" applyProtection="1">
      <alignment horizontal="center" wrapText="1"/>
      <protection locked="0"/>
    </xf>
    <xf numFmtId="0" fontId="3" fillId="2" borderId="28" xfId="5" applyFill="1" applyBorder="1" applyAlignment="1" applyProtection="1">
      <alignment horizontal="center"/>
      <protection locked="0"/>
    </xf>
    <xf numFmtId="0" fontId="3" fillId="2" borderId="23" xfId="5" applyFill="1" applyBorder="1" applyAlignment="1" applyProtection="1">
      <alignment horizontal="center"/>
      <protection locked="0"/>
    </xf>
    <xf numFmtId="44" fontId="0" fillId="2" borderId="23" xfId="6" applyFont="1" applyFill="1" applyBorder="1" applyAlignment="1" applyProtection="1">
      <alignment horizontal="center"/>
      <protection locked="0"/>
    </xf>
    <xf numFmtId="0" fontId="0" fillId="0" borderId="0" xfId="0" applyProtection="1">
      <protection locked="0"/>
    </xf>
    <xf numFmtId="44" fontId="0" fillId="2" borderId="0" xfId="2" applyFont="1" applyFill="1" applyProtection="1">
      <protection locked="0"/>
    </xf>
    <xf numFmtId="0" fontId="3" fillId="2" borderId="30" xfId="5" applyFill="1" applyBorder="1" applyAlignment="1" applyProtection="1">
      <alignment horizontal="center"/>
      <protection locked="0"/>
    </xf>
    <xf numFmtId="0" fontId="3" fillId="2" borderId="31" xfId="5" applyFill="1" applyBorder="1" applyAlignment="1" applyProtection="1">
      <alignment horizontal="center"/>
      <protection locked="0"/>
    </xf>
    <xf numFmtId="44" fontId="0" fillId="2" borderId="31" xfId="6" applyFont="1" applyFill="1" applyBorder="1" applyAlignment="1" applyProtection="1">
      <alignment horizontal="center"/>
      <protection locked="0"/>
    </xf>
    <xf numFmtId="0" fontId="16" fillId="0" borderId="0" xfId="5" applyFont="1" applyProtection="1">
      <protection locked="0"/>
    </xf>
    <xf numFmtId="0" fontId="16" fillId="0" borderId="0" xfId="5" applyFont="1" applyAlignment="1" applyProtection="1">
      <alignment horizontal="right"/>
      <protection locked="0"/>
    </xf>
    <xf numFmtId="0" fontId="16" fillId="0" borderId="26" xfId="5" applyFont="1" applyBorder="1" applyAlignment="1" applyProtection="1">
      <alignment horizontal="center" wrapText="1"/>
      <protection locked="0"/>
    </xf>
    <xf numFmtId="0" fontId="16" fillId="0" borderId="27" xfId="5" applyFont="1" applyBorder="1" applyAlignment="1" applyProtection="1">
      <alignment horizontal="center" wrapText="1"/>
      <protection locked="0"/>
    </xf>
    <xf numFmtId="0" fontId="16" fillId="0" borderId="29" xfId="5" applyFont="1" applyBorder="1" applyAlignment="1" applyProtection="1">
      <alignment horizontal="center" wrapText="1"/>
      <protection locked="0"/>
    </xf>
    <xf numFmtId="44" fontId="9" fillId="2" borderId="0" xfId="2" applyFont="1" applyFill="1" applyProtection="1">
      <protection locked="0"/>
    </xf>
    <xf numFmtId="44" fontId="0" fillId="0" borderId="0" xfId="2" applyFont="1" applyProtection="1">
      <protection locked="0"/>
    </xf>
    <xf numFmtId="0" fontId="3" fillId="0" borderId="30" xfId="5" applyBorder="1" applyProtection="1">
      <protection locked="0"/>
    </xf>
    <xf numFmtId="0" fontId="0" fillId="0" borderId="4" xfId="0" applyBorder="1" applyProtection="1">
      <protection locked="0"/>
    </xf>
    <xf numFmtId="44" fontId="0" fillId="0" borderId="0" xfId="2" applyFont="1" applyBorder="1" applyProtection="1">
      <protection locked="0"/>
    </xf>
    <xf numFmtId="0" fontId="5" fillId="0" borderId="4" xfId="0" applyFont="1" applyBorder="1" applyAlignment="1" applyProtection="1">
      <alignment horizontal="center" wrapText="1"/>
      <protection locked="0"/>
    </xf>
    <xf numFmtId="0" fontId="5" fillId="0" borderId="1"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0" fillId="0" borderId="4" xfId="0" applyBorder="1" applyAlignment="1" applyProtection="1">
      <alignment horizontal="center"/>
      <protection locked="0"/>
    </xf>
    <xf numFmtId="0" fontId="0" fillId="0" borderId="5" xfId="0" applyBorder="1" applyProtection="1">
      <protection locked="0"/>
    </xf>
    <xf numFmtId="165" fontId="0" fillId="0" borderId="0" xfId="0" applyNumberFormat="1" applyProtection="1">
      <protection locked="0"/>
    </xf>
    <xf numFmtId="0" fontId="0" fillId="2" borderId="4" xfId="0" applyFill="1" applyBorder="1" applyAlignment="1" applyProtection="1">
      <alignment horizontal="center"/>
      <protection locked="0"/>
    </xf>
    <xf numFmtId="165" fontId="0" fillId="2" borderId="0" xfId="1" applyNumberFormat="1" applyFont="1" applyFill="1" applyBorder="1" applyAlignment="1" applyProtection="1">
      <alignment horizontal="center"/>
      <protection locked="0"/>
    </xf>
    <xf numFmtId="0" fontId="5" fillId="0" borderId="6" xfId="0" applyFont="1" applyBorder="1" applyProtection="1">
      <protection locked="0"/>
    </xf>
    <xf numFmtId="0" fontId="5" fillId="0" borderId="4" xfId="0" applyFont="1" applyBorder="1" applyAlignment="1" applyProtection="1">
      <alignment horizontal="center"/>
      <protection locked="0"/>
    </xf>
    <xf numFmtId="2" fontId="5" fillId="0" borderId="0" xfId="0" applyNumberFormat="1" applyFont="1" applyProtection="1">
      <protection locked="0"/>
    </xf>
    <xf numFmtId="0" fontId="0" fillId="2" borderId="4" xfId="0" applyFill="1" applyBorder="1" applyProtection="1">
      <protection locked="0"/>
    </xf>
    <xf numFmtId="165" fontId="0" fillId="2" borderId="0" xfId="1" applyNumberFormat="1" applyFont="1" applyFill="1" applyBorder="1" applyProtection="1">
      <protection locked="0"/>
    </xf>
    <xf numFmtId="0" fontId="14" fillId="0" borderId="1" xfId="0" applyFont="1" applyBorder="1" applyProtection="1">
      <protection locked="0"/>
    </xf>
    <xf numFmtId="0" fontId="0" fillId="0" borderId="2" xfId="0" applyBorder="1" applyProtection="1">
      <protection locked="0"/>
    </xf>
    <xf numFmtId="0" fontId="0" fillId="0" borderId="3" xfId="0" applyBorder="1" applyProtection="1">
      <protection locked="0"/>
    </xf>
    <xf numFmtId="0" fontId="11" fillId="0" borderId="4" xfId="0" applyFont="1" applyBorder="1" applyProtection="1">
      <protection locked="0"/>
    </xf>
    <xf numFmtId="0" fontId="11" fillId="0" borderId="4" xfId="0" applyFont="1" applyBorder="1" applyAlignment="1" applyProtection="1">
      <alignment wrapText="1"/>
      <protection locked="0"/>
    </xf>
    <xf numFmtId="0" fontId="14" fillId="0" borderId="6" xfId="0" applyFont="1" applyBorder="1" applyProtection="1">
      <protection locked="0"/>
    </xf>
    <xf numFmtId="0" fontId="0" fillId="0" borderId="8" xfId="0" applyBorder="1" applyProtection="1">
      <protection locked="0"/>
    </xf>
    <xf numFmtId="0" fontId="0" fillId="0" borderId="7" xfId="0" applyBorder="1" applyProtection="1">
      <protection locked="0"/>
    </xf>
    <xf numFmtId="0" fontId="18" fillId="0" borderId="0" xfId="4" applyFont="1" applyAlignment="1" applyProtection="1">
      <alignment horizontal="center" vertical="center"/>
      <protection locked="0"/>
    </xf>
    <xf numFmtId="0" fontId="20" fillId="0" borderId="0" xfId="4" applyFont="1" applyProtection="1">
      <protection locked="0"/>
    </xf>
    <xf numFmtId="0" fontId="21" fillId="0" borderId="0" xfId="4" applyFont="1" applyAlignment="1" applyProtection="1">
      <alignment horizontal="right"/>
      <protection locked="0"/>
    </xf>
    <xf numFmtId="169" fontId="22" fillId="2" borderId="0" xfId="4" applyNumberFormat="1" applyFont="1" applyFill="1" applyAlignment="1" applyProtection="1">
      <alignment horizontal="center"/>
      <protection locked="0"/>
    </xf>
    <xf numFmtId="0" fontId="22" fillId="0" borderId="0" xfId="4" applyFont="1" applyAlignment="1" applyProtection="1">
      <alignment horizontal="center"/>
      <protection locked="0"/>
    </xf>
    <xf numFmtId="0" fontId="23" fillId="0" borderId="16" xfId="4" applyFont="1" applyBorder="1" applyProtection="1">
      <protection locked="0"/>
    </xf>
    <xf numFmtId="0" fontId="22" fillId="0" borderId="16" xfId="4" applyFont="1" applyBorder="1" applyProtection="1">
      <protection locked="0"/>
    </xf>
    <xf numFmtId="0" fontId="23" fillId="0" borderId="16" xfId="4" applyFont="1" applyBorder="1" applyAlignment="1" applyProtection="1">
      <alignment horizontal="right"/>
      <protection locked="0"/>
    </xf>
    <xf numFmtId="44" fontId="24" fillId="6" borderId="16" xfId="2" applyFont="1" applyFill="1" applyBorder="1" applyAlignment="1" applyProtection="1">
      <protection locked="0"/>
    </xf>
    <xf numFmtId="44" fontId="23" fillId="0" borderId="16" xfId="2" applyFont="1" applyBorder="1" applyAlignment="1" applyProtection="1">
      <protection locked="0"/>
    </xf>
    <xf numFmtId="0" fontId="22" fillId="5" borderId="17" xfId="4" applyFont="1" applyFill="1" applyBorder="1" applyProtection="1">
      <protection locked="0"/>
    </xf>
    <xf numFmtId="0" fontId="23" fillId="5" borderId="0" xfId="4" applyFont="1" applyFill="1" applyProtection="1">
      <protection locked="0"/>
    </xf>
    <xf numFmtId="0" fontId="23" fillId="5" borderId="18" xfId="4" applyFont="1" applyFill="1" applyBorder="1" applyProtection="1">
      <protection locked="0"/>
    </xf>
    <xf numFmtId="3" fontId="24" fillId="0" borderId="16" xfId="4" applyNumberFormat="1" applyFont="1" applyBorder="1" applyProtection="1">
      <protection locked="0"/>
    </xf>
    <xf numFmtId="0" fontId="23" fillId="2" borderId="16" xfId="4" applyFont="1" applyFill="1" applyBorder="1" applyAlignment="1" applyProtection="1">
      <alignment horizontal="right"/>
      <protection locked="0"/>
    </xf>
    <xf numFmtId="44" fontId="23" fillId="6" borderId="16" xfId="2" applyFont="1" applyFill="1" applyBorder="1" applyAlignment="1" applyProtection="1">
      <protection locked="0"/>
    </xf>
    <xf numFmtId="0" fontId="22" fillId="0" borderId="16" xfId="4" applyFont="1" applyBorder="1" applyAlignment="1" applyProtection="1">
      <alignment horizontal="right" vertical="top"/>
      <protection locked="0"/>
    </xf>
    <xf numFmtId="0" fontId="22" fillId="0" borderId="16" xfId="4" applyFont="1" applyBorder="1" applyAlignment="1" applyProtection="1">
      <alignment horizontal="right"/>
      <protection locked="0"/>
    </xf>
    <xf numFmtId="0" fontId="22" fillId="5" borderId="19" xfId="4" applyFont="1" applyFill="1" applyBorder="1" applyProtection="1">
      <protection locked="0"/>
    </xf>
    <xf numFmtId="0" fontId="23" fillId="5" borderId="20" xfId="4" applyFont="1" applyFill="1" applyBorder="1" applyProtection="1">
      <protection locked="0"/>
    </xf>
    <xf numFmtId="0" fontId="23" fillId="5" borderId="21" xfId="4" applyFont="1" applyFill="1" applyBorder="1" applyProtection="1">
      <protection locked="0"/>
    </xf>
    <xf numFmtId="3" fontId="23" fillId="0" borderId="16" xfId="4" applyNumberFormat="1" applyFont="1" applyBorder="1" applyProtection="1">
      <protection locked="0"/>
    </xf>
    <xf numFmtId="0" fontId="24" fillId="0" borderId="16" xfId="4" applyFont="1" applyBorder="1" applyAlignment="1" applyProtection="1">
      <alignment horizontal="right"/>
      <protection locked="0"/>
    </xf>
    <xf numFmtId="44" fontId="23" fillId="0" borderId="16" xfId="2" applyFont="1" applyFill="1" applyBorder="1" applyAlignment="1" applyProtection="1">
      <protection locked="0"/>
    </xf>
    <xf numFmtId="0" fontId="24" fillId="0" borderId="22" xfId="4" applyFont="1" applyBorder="1" applyAlignment="1" applyProtection="1">
      <alignment horizontal="right"/>
      <protection locked="0"/>
    </xf>
    <xf numFmtId="0" fontId="24" fillId="0" borderId="25" xfId="4" applyFont="1" applyBorder="1" applyProtection="1">
      <protection locked="0"/>
    </xf>
    <xf numFmtId="0" fontId="0" fillId="0" borderId="0" xfId="0" applyAlignment="1" applyProtection="1">
      <alignment horizontal="right"/>
      <protection locked="0"/>
    </xf>
    <xf numFmtId="0" fontId="24" fillId="2" borderId="23" xfId="0" applyFont="1" applyFill="1" applyBorder="1" applyAlignment="1" applyProtection="1">
      <alignment horizontal="right"/>
      <protection locked="0"/>
    </xf>
    <xf numFmtId="44" fontId="23" fillId="2" borderId="24" xfId="2" applyFont="1" applyFill="1" applyBorder="1" applyAlignment="1" applyProtection="1">
      <protection locked="0"/>
    </xf>
    <xf numFmtId="44" fontId="23" fillId="2" borderId="16" xfId="2" applyFont="1" applyFill="1" applyBorder="1" applyAlignment="1" applyProtection="1">
      <protection locked="0"/>
    </xf>
    <xf numFmtId="0" fontId="22" fillId="0" borderId="22" xfId="4" applyFont="1" applyBorder="1" applyAlignment="1" applyProtection="1">
      <alignment horizontal="right"/>
      <protection locked="0"/>
    </xf>
    <xf numFmtId="44" fontId="24" fillId="0" borderId="5" xfId="0" applyNumberFormat="1" applyFont="1" applyBorder="1" applyAlignment="1">
      <alignment horizontal="right"/>
    </xf>
    <xf numFmtId="44" fontId="24" fillId="0" borderId="7" xfId="0" applyNumberFormat="1" applyFont="1" applyBorder="1"/>
    <xf numFmtId="0" fontId="24" fillId="0" borderId="0" xfId="0" applyFont="1"/>
    <xf numFmtId="44" fontId="24" fillId="0" borderId="0" xfId="0" applyNumberFormat="1" applyFont="1"/>
    <xf numFmtId="44" fontId="27" fillId="0" borderId="0" xfId="0" applyNumberFormat="1" applyFont="1"/>
    <xf numFmtId="44" fontId="21" fillId="0" borderId="0" xfId="0" applyNumberFormat="1" applyFont="1"/>
    <xf numFmtId="10" fontId="28" fillId="0" borderId="7" xfId="0" applyNumberFormat="1" applyFont="1" applyBorder="1"/>
    <xf numFmtId="1" fontId="24" fillId="0" borderId="0" xfId="0" applyNumberFormat="1" applyFont="1"/>
    <xf numFmtId="10" fontId="29" fillId="0" borderId="7" xfId="0" applyNumberFormat="1" applyFont="1" applyBorder="1"/>
    <xf numFmtId="44" fontId="16" fillId="0" borderId="0" xfId="6" applyFont="1" applyBorder="1" applyProtection="1"/>
    <xf numFmtId="44" fontId="16" fillId="0" borderId="0" xfId="2" applyFont="1" applyAlignment="1" applyProtection="1">
      <alignment horizontal="center"/>
    </xf>
    <xf numFmtId="44" fontId="3" fillId="0" borderId="31" xfId="5" applyNumberFormat="1" applyBorder="1"/>
    <xf numFmtId="44" fontId="0" fillId="0" borderId="0" xfId="2" applyFont="1" applyBorder="1" applyProtection="1"/>
    <xf numFmtId="0" fontId="5" fillId="0" borderId="0" xfId="0" applyFont="1" applyAlignment="1">
      <alignment horizontal="center" vertical="center" wrapText="1"/>
    </xf>
    <xf numFmtId="0" fontId="0" fillId="0" borderId="0" xfId="0" applyAlignment="1">
      <alignment horizontal="center"/>
    </xf>
    <xf numFmtId="0" fontId="0" fillId="0" borderId="5" xfId="0" applyBorder="1" applyAlignment="1">
      <alignment horizontal="center"/>
    </xf>
    <xf numFmtId="0" fontId="5" fillId="0" borderId="0" xfId="0" applyFont="1" applyAlignment="1">
      <alignment horizontal="center"/>
    </xf>
    <xf numFmtId="164" fontId="0" fillId="0" borderId="0" xfId="2" applyNumberFormat="1" applyFont="1" applyFill="1" applyBorder="1" applyAlignment="1" applyProtection="1">
      <alignment horizontal="center"/>
    </xf>
    <xf numFmtId="164" fontId="0" fillId="0" borderId="0" xfId="0" applyNumberFormat="1"/>
    <xf numFmtId="167" fontId="0" fillId="0" borderId="0" xfId="2" applyNumberFormat="1" applyFont="1" applyBorder="1" applyProtection="1"/>
    <xf numFmtId="164" fontId="0" fillId="0" borderId="5" xfId="0" applyNumberFormat="1" applyBorder="1"/>
    <xf numFmtId="165" fontId="0" fillId="0" borderId="0" xfId="1" applyNumberFormat="1" applyFont="1" applyFill="1" applyBorder="1" applyAlignment="1" applyProtection="1">
      <alignment horizontal="center"/>
    </xf>
    <xf numFmtId="167" fontId="0" fillId="0" borderId="5" xfId="2" applyNumberFormat="1" applyFont="1" applyBorder="1" applyProtection="1"/>
    <xf numFmtId="167" fontId="5" fillId="0" borderId="8" xfId="2" applyNumberFormat="1" applyFont="1" applyBorder="1" applyProtection="1"/>
    <xf numFmtId="167" fontId="5" fillId="0" borderId="7" xfId="2" applyNumberFormat="1" applyFont="1" applyBorder="1" applyProtection="1"/>
    <xf numFmtId="0" fontId="0" fillId="0" borderId="4" xfId="0" applyBorder="1" applyAlignment="1">
      <alignment horizontal="center"/>
    </xf>
    <xf numFmtId="165" fontId="0" fillId="0" borderId="5" xfId="1" applyNumberFormat="1" applyFont="1" applyFill="1" applyBorder="1" applyAlignment="1" applyProtection="1">
      <alignment horizontal="center"/>
    </xf>
    <xf numFmtId="0" fontId="0" fillId="0" borderId="4" xfId="0" applyBorder="1"/>
    <xf numFmtId="166" fontId="5" fillId="0" borderId="0" xfId="0" applyNumberFormat="1" applyFont="1" applyAlignment="1">
      <alignment horizontal="center"/>
    </xf>
    <xf numFmtId="0" fontId="5" fillId="0" borderId="0" xfId="0" applyFont="1"/>
    <xf numFmtId="164" fontId="0" fillId="0" borderId="0" xfId="2" applyNumberFormat="1" applyFont="1" applyFill="1" applyBorder="1" applyProtection="1"/>
    <xf numFmtId="165" fontId="0" fillId="0" borderId="0" xfId="1" applyNumberFormat="1" applyFont="1" applyFill="1" applyBorder="1" applyProtection="1"/>
    <xf numFmtId="165" fontId="0" fillId="0" borderId="0" xfId="1" applyNumberFormat="1" applyFont="1" applyBorder="1" applyProtection="1"/>
    <xf numFmtId="165" fontId="0" fillId="0" borderId="0" xfId="0" applyNumberFormat="1"/>
    <xf numFmtId="165" fontId="0" fillId="0" borderId="5" xfId="1" applyNumberFormat="1" applyFont="1" applyFill="1" applyBorder="1" applyProtection="1"/>
    <xf numFmtId="165" fontId="12" fillId="0" borderId="0" xfId="1" applyNumberFormat="1" applyFont="1" applyBorder="1" applyProtection="1"/>
    <xf numFmtId="165" fontId="5" fillId="0" borderId="8" xfId="0" applyNumberFormat="1" applyFont="1" applyBorder="1" applyAlignment="1">
      <alignment horizontal="center"/>
    </xf>
    <xf numFmtId="169" fontId="22" fillId="0" borderId="0" xfId="4" applyNumberFormat="1" applyFont="1" applyAlignment="1">
      <alignment horizontal="center"/>
    </xf>
    <xf numFmtId="44" fontId="23" fillId="0" borderId="16" xfId="2" applyFont="1" applyBorder="1" applyAlignment="1" applyProtection="1"/>
    <xf numFmtId="44" fontId="24" fillId="0" borderId="16" xfId="2" applyFont="1" applyFill="1" applyBorder="1" applyAlignment="1" applyProtection="1"/>
    <xf numFmtId="44" fontId="22" fillId="0" borderId="16" xfId="2" applyFont="1" applyBorder="1" applyAlignment="1" applyProtection="1"/>
    <xf numFmtId="44" fontId="23" fillId="0" borderId="16" xfId="2" applyFont="1" applyFill="1" applyBorder="1" applyAlignment="1" applyProtection="1"/>
    <xf numFmtId="44" fontId="23" fillId="0" borderId="24" xfId="2" applyFont="1" applyFill="1" applyBorder="1" applyAlignment="1" applyProtection="1"/>
    <xf numFmtId="3" fontId="23" fillId="0" borderId="16" xfId="4" applyNumberFormat="1" applyFont="1" applyBorder="1"/>
    <xf numFmtId="0" fontId="39" fillId="0" borderId="0" xfId="5" applyFont="1" applyProtection="1">
      <protection locked="0"/>
    </xf>
    <xf numFmtId="44" fontId="6" fillId="0" borderId="0" xfId="0" applyNumberFormat="1" applyFont="1"/>
    <xf numFmtId="0" fontId="3" fillId="0" borderId="33" xfId="5" applyBorder="1" applyProtection="1">
      <protection locked="0"/>
    </xf>
    <xf numFmtId="0" fontId="25" fillId="0" borderId="0" xfId="5" applyFont="1" applyProtection="1">
      <protection locked="0"/>
    </xf>
    <xf numFmtId="44" fontId="24" fillId="7" borderId="0" xfId="2" applyFont="1" applyFill="1" applyProtection="1">
      <protection locked="0"/>
    </xf>
    <xf numFmtId="44" fontId="27" fillId="7" borderId="0" xfId="2" applyFont="1" applyFill="1" applyProtection="1">
      <protection locked="0"/>
    </xf>
    <xf numFmtId="44" fontId="24" fillId="7" borderId="0" xfId="0" applyNumberFormat="1" applyFont="1" applyFill="1" applyProtection="1">
      <protection locked="0"/>
    </xf>
    <xf numFmtId="44" fontId="27" fillId="7" borderId="0" xfId="0" applyNumberFormat="1" applyFont="1" applyFill="1" applyProtection="1">
      <protection locked="0"/>
    </xf>
    <xf numFmtId="44" fontId="24" fillId="7" borderId="0" xfId="2" applyFont="1" applyFill="1" applyBorder="1" applyProtection="1">
      <protection locked="0"/>
    </xf>
    <xf numFmtId="44" fontId="27" fillId="7" borderId="0" xfId="2" applyFont="1" applyFill="1" applyBorder="1" applyProtection="1">
      <protection locked="0"/>
    </xf>
    <xf numFmtId="44" fontId="13" fillId="4" borderId="0" xfId="2" applyFont="1" applyFill="1" applyProtection="1"/>
    <xf numFmtId="0" fontId="39" fillId="4" borderId="0" xfId="5" applyFont="1" applyFill="1"/>
    <xf numFmtId="0" fontId="29" fillId="4" borderId="1" xfId="0" applyFont="1" applyFill="1" applyBorder="1" applyAlignment="1" applyProtection="1">
      <alignment horizontal="right"/>
      <protection locked="0"/>
    </xf>
    <xf numFmtId="0" fontId="29" fillId="4" borderId="3" xfId="0" applyFont="1" applyFill="1" applyBorder="1" applyProtection="1">
      <protection locked="0"/>
    </xf>
    <xf numFmtId="10" fontId="24" fillId="3" borderId="5" xfId="0" applyNumberFormat="1" applyFont="1" applyFill="1" applyBorder="1"/>
    <xf numFmtId="10" fontId="24" fillId="3" borderId="5" xfId="1" applyNumberFormat="1" applyFont="1" applyFill="1" applyBorder="1" applyProtection="1"/>
    <xf numFmtId="10" fontId="24" fillId="3" borderId="5" xfId="0" applyNumberFormat="1" applyFont="1" applyFill="1" applyBorder="1" applyProtection="1">
      <protection locked="0"/>
    </xf>
    <xf numFmtId="10" fontId="24" fillId="3" borderId="5" xfId="1" applyNumberFormat="1" applyFont="1" applyFill="1" applyBorder="1" applyProtection="1">
      <protection locked="0"/>
    </xf>
    <xf numFmtId="0" fontId="21" fillId="0" borderId="0" xfId="0" applyFont="1" applyAlignment="1" applyProtection="1">
      <alignment horizontal="center"/>
      <protection locked="0"/>
    </xf>
    <xf numFmtId="0" fontId="21" fillId="0" borderId="0" xfId="0" applyFont="1" applyAlignment="1" applyProtection="1">
      <alignment horizontal="center" wrapText="1"/>
      <protection locked="0"/>
    </xf>
    <xf numFmtId="0" fontId="21" fillId="0" borderId="0" xfId="0" quotePrefix="1" applyFont="1" applyAlignment="1" applyProtection="1">
      <alignment horizontal="center" wrapText="1"/>
      <protection locked="0"/>
    </xf>
    <xf numFmtId="0" fontId="24" fillId="4" borderId="0" xfId="0" applyFont="1" applyFill="1"/>
    <xf numFmtId="0" fontId="24" fillId="4" borderId="0" xfId="0" applyFont="1" applyFill="1" applyProtection="1">
      <protection locked="0"/>
    </xf>
    <xf numFmtId="0" fontId="21" fillId="4" borderId="0" xfId="0" applyFont="1" applyFill="1" applyProtection="1">
      <protection locked="0"/>
    </xf>
    <xf numFmtId="0" fontId="24" fillId="0" borderId="0" xfId="0" applyFont="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4" fillId="0" borderId="3" xfId="0" applyFont="1" applyBorder="1" applyAlignment="1" applyProtection="1">
      <alignment horizontal="center" vertical="center" wrapText="1"/>
      <protection locked="0"/>
    </xf>
    <xf numFmtId="44" fontId="24" fillId="0" borderId="1" xfId="2" applyFont="1" applyBorder="1" applyAlignment="1" applyProtection="1">
      <alignment horizontal="center" vertical="center" wrapText="1"/>
      <protection locked="0"/>
    </xf>
    <xf numFmtId="0" fontId="42" fillId="0" borderId="5" xfId="0" applyFont="1" applyBorder="1" applyProtection="1">
      <protection locked="0"/>
    </xf>
    <xf numFmtId="0" fontId="21" fillId="2" borderId="9" xfId="0" applyFont="1" applyFill="1" applyBorder="1" applyAlignment="1" applyProtection="1">
      <alignment horizontal="center"/>
      <protection locked="0"/>
    </xf>
    <xf numFmtId="44" fontId="24" fillId="2" borderId="10" xfId="2" applyFont="1" applyFill="1" applyBorder="1" applyAlignment="1" applyProtection="1">
      <alignment horizontal="center"/>
      <protection locked="0"/>
    </xf>
    <xf numFmtId="0" fontId="24" fillId="2" borderId="11" xfId="0" applyFont="1" applyFill="1" applyBorder="1" applyAlignment="1" applyProtection="1">
      <alignment horizontal="center"/>
      <protection locked="0"/>
    </xf>
    <xf numFmtId="44" fontId="24" fillId="3" borderId="10" xfId="2" applyFont="1" applyFill="1" applyBorder="1" applyAlignment="1" applyProtection="1">
      <alignment horizontal="center" vertical="center"/>
      <protection locked="0"/>
    </xf>
    <xf numFmtId="0" fontId="24" fillId="3" borderId="11" xfId="0" applyFont="1" applyFill="1" applyBorder="1" applyAlignment="1" applyProtection="1">
      <alignment horizontal="center" vertical="center"/>
      <protection locked="0"/>
    </xf>
    <xf numFmtId="0" fontId="36" fillId="2" borderId="9" xfId="0" applyFont="1" applyFill="1" applyBorder="1" applyAlignment="1" applyProtection="1">
      <alignment horizontal="center"/>
      <protection locked="0"/>
    </xf>
    <xf numFmtId="44" fontId="24" fillId="2" borderId="12" xfId="2" applyFont="1" applyFill="1" applyBorder="1" applyAlignment="1" applyProtection="1">
      <alignment horizontal="center"/>
      <protection locked="0"/>
    </xf>
    <xf numFmtId="0" fontId="44" fillId="2" borderId="13" xfId="0" applyFont="1" applyFill="1" applyBorder="1" applyAlignment="1" applyProtection="1">
      <alignment horizontal="center"/>
      <protection locked="0"/>
    </xf>
    <xf numFmtId="44" fontId="24" fillId="3" borderId="12" xfId="2" applyFont="1" applyFill="1" applyBorder="1" applyAlignment="1" applyProtection="1">
      <alignment horizontal="center" vertical="center"/>
      <protection locked="0"/>
    </xf>
    <xf numFmtId="0" fontId="44" fillId="3" borderId="13" xfId="0" applyFont="1" applyFill="1" applyBorder="1" applyAlignment="1" applyProtection="1">
      <alignment horizontal="center" vertical="center"/>
      <protection locked="0"/>
    </xf>
    <xf numFmtId="0" fontId="21" fillId="0" borderId="0" xfId="0" applyFont="1" applyAlignment="1">
      <alignment horizontal="center"/>
    </xf>
    <xf numFmtId="44" fontId="24" fillId="0" borderId="0" xfId="2" applyFont="1" applyBorder="1" applyAlignment="1" applyProtection="1">
      <alignment horizontal="center"/>
      <protection locked="0"/>
    </xf>
    <xf numFmtId="0" fontId="24" fillId="0" borderId="0" xfId="0" applyFont="1" applyAlignment="1">
      <alignment horizontal="center"/>
    </xf>
    <xf numFmtId="0" fontId="24" fillId="0" borderId="0" xfId="0" applyFont="1" applyAlignment="1" applyProtection="1">
      <alignment horizontal="center"/>
      <protection locked="0"/>
    </xf>
    <xf numFmtId="0" fontId="45" fillId="0" borderId="0" xfId="0" applyFont="1" applyAlignment="1">
      <alignment horizontal="center"/>
    </xf>
    <xf numFmtId="0" fontId="45" fillId="0" borderId="0" xfId="0" applyFont="1" applyAlignment="1" applyProtection="1">
      <alignment horizontal="center"/>
      <protection locked="0"/>
    </xf>
    <xf numFmtId="44" fontId="24" fillId="4" borderId="0" xfId="2" applyFont="1" applyFill="1" applyBorder="1" applyProtection="1"/>
    <xf numFmtId="0" fontId="24" fillId="4" borderId="50" xfId="0" applyFont="1" applyFill="1" applyBorder="1"/>
    <xf numFmtId="44" fontId="24" fillId="4" borderId="52" xfId="2" applyFont="1" applyFill="1" applyBorder="1" applyProtection="1"/>
    <xf numFmtId="0" fontId="24" fillId="4" borderId="53" xfId="0" applyFont="1" applyFill="1" applyBorder="1"/>
    <xf numFmtId="0" fontId="21" fillId="0" borderId="37" xfId="0" applyFont="1" applyBorder="1" applyAlignment="1" applyProtection="1">
      <alignment horizontal="right"/>
      <protection locked="0"/>
    </xf>
    <xf numFmtId="0" fontId="21" fillId="4" borderId="39" xfId="0" applyFont="1" applyFill="1" applyBorder="1" applyProtection="1">
      <protection locked="0"/>
    </xf>
    <xf numFmtId="0" fontId="21" fillId="4" borderId="2" xfId="0" applyFont="1" applyFill="1" applyBorder="1" applyProtection="1">
      <protection locked="0"/>
    </xf>
    <xf numFmtId="44" fontId="24" fillId="4" borderId="2" xfId="2" applyFont="1" applyFill="1" applyBorder="1" applyProtection="1">
      <protection locked="0"/>
    </xf>
    <xf numFmtId="0" fontId="24" fillId="4" borderId="2" xfId="0" applyFont="1" applyFill="1" applyBorder="1" applyProtection="1">
      <protection locked="0"/>
    </xf>
    <xf numFmtId="0" fontId="24" fillId="4" borderId="40" xfId="0" applyFont="1" applyFill="1" applyBorder="1" applyProtection="1">
      <protection locked="0"/>
    </xf>
    <xf numFmtId="0" fontId="24" fillId="4" borderId="37" xfId="0" applyFont="1" applyFill="1" applyBorder="1"/>
    <xf numFmtId="44" fontId="24" fillId="4" borderId="0" xfId="0" applyNumberFormat="1" applyFont="1" applyFill="1"/>
    <xf numFmtId="0" fontId="24" fillId="4" borderId="41" xfId="0" applyFont="1" applyFill="1" applyBorder="1" applyProtection="1">
      <protection locked="0"/>
    </xf>
    <xf numFmtId="0" fontId="24" fillId="4" borderId="42" xfId="0" applyFont="1" applyFill="1" applyBorder="1"/>
    <xf numFmtId="0" fontId="24" fillId="4" borderId="43" xfId="0" applyFont="1" applyFill="1" applyBorder="1" applyProtection="1">
      <protection locked="0"/>
    </xf>
    <xf numFmtId="44" fontId="24" fillId="4" borderId="43" xfId="2" applyFont="1" applyFill="1" applyBorder="1" applyProtection="1"/>
    <xf numFmtId="44" fontId="24" fillId="4" borderId="43" xfId="0" applyNumberFormat="1" applyFont="1" applyFill="1" applyBorder="1"/>
    <xf numFmtId="0" fontId="24" fillId="4" borderId="44" xfId="0" applyFont="1" applyFill="1" applyBorder="1" applyProtection="1">
      <protection locked="0"/>
    </xf>
    <xf numFmtId="44" fontId="24" fillId="0" borderId="0" xfId="2" applyFont="1" applyBorder="1" applyProtection="1">
      <protection locked="0"/>
    </xf>
    <xf numFmtId="0" fontId="24" fillId="0" borderId="45" xfId="0" applyFont="1" applyBorder="1" applyProtection="1">
      <protection locked="0"/>
    </xf>
    <xf numFmtId="0" fontId="24" fillId="4" borderId="49" xfId="0" applyFont="1" applyFill="1" applyBorder="1" applyAlignment="1">
      <alignment horizontal="right"/>
    </xf>
    <xf numFmtId="0" fontId="24" fillId="4" borderId="51" xfId="0" applyFont="1" applyFill="1" applyBorder="1" applyAlignment="1">
      <alignment horizontal="right"/>
    </xf>
    <xf numFmtId="0" fontId="21" fillId="0" borderId="54" xfId="0" applyFont="1" applyBorder="1" applyAlignment="1" applyProtection="1">
      <alignment horizontal="center" vertical="center" wrapText="1"/>
      <protection locked="0"/>
    </xf>
    <xf numFmtId="0" fontId="21" fillId="0" borderId="54" xfId="0" applyFont="1" applyBorder="1" applyAlignment="1" applyProtection="1">
      <alignment horizontal="center" wrapText="1"/>
      <protection locked="0"/>
    </xf>
    <xf numFmtId="0" fontId="24" fillId="4" borderId="54" xfId="0" applyFont="1" applyFill="1" applyBorder="1" applyAlignment="1">
      <alignment horizontal="center"/>
    </xf>
    <xf numFmtId="44" fontId="24" fillId="0" borderId="54" xfId="2" applyFont="1" applyBorder="1" applyAlignment="1" applyProtection="1">
      <alignment horizontal="center"/>
    </xf>
    <xf numFmtId="0" fontId="24" fillId="0" borderId="54" xfId="0" applyFont="1" applyBorder="1" applyAlignment="1">
      <alignment horizontal="center"/>
    </xf>
    <xf numFmtId="168" fontId="24" fillId="0" borderId="54" xfId="0" applyNumberFormat="1" applyFont="1" applyBorder="1" applyAlignment="1">
      <alignment horizontal="center"/>
    </xf>
    <xf numFmtId="167" fontId="24" fillId="0" borderId="54" xfId="0" applyNumberFormat="1" applyFont="1" applyBorder="1" applyAlignment="1">
      <alignment horizontal="center"/>
    </xf>
    <xf numFmtId="44" fontId="24" fillId="0" borderId="54" xfId="0" applyNumberFormat="1" applyFont="1" applyBorder="1" applyAlignment="1">
      <alignment horizontal="center"/>
    </xf>
    <xf numFmtId="0" fontId="24" fillId="4" borderId="54" xfId="0" applyFont="1" applyFill="1" applyBorder="1" applyAlignment="1" applyProtection="1">
      <alignment horizontal="center"/>
      <protection locked="0"/>
    </xf>
    <xf numFmtId="9" fontId="24" fillId="0" borderId="54" xfId="3" applyFont="1" applyBorder="1" applyAlignment="1" applyProtection="1">
      <alignment horizontal="center"/>
    </xf>
    <xf numFmtId="44" fontId="24" fillId="0" borderId="54" xfId="2" applyFont="1" applyFill="1" applyBorder="1" applyAlignment="1" applyProtection="1">
      <alignment horizontal="center"/>
    </xf>
    <xf numFmtId="44" fontId="0" fillId="0" borderId="5" xfId="2" applyFont="1" applyBorder="1" applyProtection="1"/>
    <xf numFmtId="44" fontId="0" fillId="0" borderId="5" xfId="2" applyFont="1" applyBorder="1" applyProtection="1">
      <protection locked="0"/>
    </xf>
    <xf numFmtId="44" fontId="5" fillId="0" borderId="8" xfId="2" applyFont="1" applyBorder="1" applyProtection="1"/>
    <xf numFmtId="44" fontId="5" fillId="0" borderId="7" xfId="2" applyFont="1" applyBorder="1" applyProtection="1"/>
    <xf numFmtId="0" fontId="24" fillId="3" borderId="9" xfId="0" applyFont="1" applyFill="1" applyBorder="1" applyAlignment="1" applyProtection="1">
      <alignment horizontal="center" vertical="center"/>
      <protection locked="0"/>
    </xf>
    <xf numFmtId="0" fontId="44" fillId="3" borderId="55" xfId="0" applyFont="1" applyFill="1" applyBorder="1" applyAlignment="1" applyProtection="1">
      <alignment horizontal="center" vertical="center"/>
      <protection locked="0"/>
    </xf>
    <xf numFmtId="0" fontId="43" fillId="0" borderId="54" xfId="0" applyFont="1" applyBorder="1"/>
    <xf numFmtId="0" fontId="24" fillId="0" borderId="2" xfId="0" applyFont="1" applyBorder="1" applyAlignment="1" applyProtection="1">
      <alignment horizontal="center" vertical="center" wrapText="1"/>
      <protection locked="0"/>
    </xf>
    <xf numFmtId="0" fontId="42" fillId="0" borderId="0" xfId="0" applyFont="1" applyProtection="1">
      <protection locked="0"/>
    </xf>
    <xf numFmtId="0" fontId="24" fillId="0" borderId="56" xfId="0" applyFont="1" applyBorder="1" applyAlignment="1" applyProtection="1">
      <alignment horizontal="center" vertical="center" wrapText="1"/>
      <protection locked="0"/>
    </xf>
    <xf numFmtId="0" fontId="24" fillId="0" borderId="57" xfId="0" applyFont="1" applyBorder="1" applyProtection="1">
      <protection locked="0"/>
    </xf>
    <xf numFmtId="0" fontId="24" fillId="0" borderId="48" xfId="0" applyFont="1" applyBorder="1" applyAlignment="1" applyProtection="1">
      <alignment vertical="center" wrapText="1"/>
      <protection locked="0"/>
    </xf>
    <xf numFmtId="0" fontId="24" fillId="0" borderId="0" xfId="0" applyFont="1" applyAlignment="1" applyProtection="1">
      <alignment vertical="center"/>
      <protection locked="0"/>
    </xf>
    <xf numFmtId="0" fontId="24" fillId="0" borderId="0" xfId="0" applyFont="1" applyAlignment="1" applyProtection="1">
      <alignment horizontal="center" vertical="center"/>
      <protection locked="0"/>
    </xf>
    <xf numFmtId="0" fontId="45" fillId="0" borderId="0" xfId="0" applyFont="1" applyAlignment="1" applyProtection="1">
      <alignment horizontal="center" vertical="center"/>
      <protection locked="0"/>
    </xf>
    <xf numFmtId="44" fontId="24" fillId="0" borderId="58" xfId="2" applyFont="1" applyBorder="1" applyAlignment="1" applyProtection="1">
      <alignment horizontal="center" vertical="center"/>
      <protection locked="0"/>
    </xf>
    <xf numFmtId="0" fontId="21" fillId="0" borderId="59" xfId="0" applyFont="1" applyBorder="1" applyAlignment="1" applyProtection="1">
      <alignment horizontal="right" vertical="center"/>
      <protection locked="0"/>
    </xf>
    <xf numFmtId="0" fontId="21" fillId="0" borderId="60" xfId="0" applyFont="1" applyBorder="1" applyAlignment="1" applyProtection="1">
      <alignment horizontal="center" vertical="center" wrapText="1"/>
      <protection locked="0"/>
    </xf>
    <xf numFmtId="166" fontId="24" fillId="4" borderId="62" xfId="0" applyNumberFormat="1" applyFont="1" applyFill="1" applyBorder="1" applyAlignment="1">
      <alignment horizontal="center"/>
    </xf>
    <xf numFmtId="166" fontId="24" fillId="4" borderId="64" xfId="0" applyNumberFormat="1" applyFont="1" applyFill="1" applyBorder="1" applyAlignment="1">
      <alignment horizontal="center"/>
    </xf>
    <xf numFmtId="0" fontId="31" fillId="0" borderId="0" xfId="0" applyFont="1" applyAlignment="1">
      <alignment vertical="center" wrapText="1"/>
    </xf>
    <xf numFmtId="0" fontId="25" fillId="0" borderId="0" xfId="0" applyFont="1" applyAlignment="1">
      <alignment horizontal="left" vertical="center" wrapText="1"/>
    </xf>
    <xf numFmtId="0" fontId="50" fillId="0" borderId="65" xfId="0" applyFont="1" applyBorder="1" applyAlignment="1">
      <alignment horizontal="center" vertical="center" wrapText="1"/>
    </xf>
    <xf numFmtId="0" fontId="25" fillId="0" borderId="0" xfId="0" applyFont="1" applyAlignment="1">
      <alignment vertical="center" wrapText="1"/>
    </xf>
    <xf numFmtId="0" fontId="51" fillId="0" borderId="0" xfId="0" applyFont="1" applyAlignment="1">
      <alignment horizontal="center" vertical="center" wrapText="1"/>
    </xf>
    <xf numFmtId="0" fontId="30" fillId="0" borderId="66" xfId="0" applyFont="1" applyBorder="1"/>
    <xf numFmtId="0" fontId="15" fillId="0" borderId="4" xfId="0" applyFont="1" applyBorder="1" applyAlignment="1" applyProtection="1">
      <alignment vertical="center"/>
      <protection locked="0"/>
    </xf>
    <xf numFmtId="0" fontId="15" fillId="0" borderId="0" xfId="0" applyFont="1" applyAlignment="1" applyProtection="1">
      <alignment vertical="center"/>
      <protection locked="0"/>
    </xf>
    <xf numFmtId="0" fontId="15" fillId="0" borderId="5" xfId="0" applyFont="1" applyBorder="1" applyAlignment="1" applyProtection="1">
      <alignment vertical="center"/>
      <protection locked="0"/>
    </xf>
    <xf numFmtId="0" fontId="5" fillId="0" borderId="5" xfId="0" applyFont="1" applyBorder="1" applyAlignment="1" applyProtection="1">
      <alignment horizontal="center" wrapText="1"/>
      <protection locked="0"/>
    </xf>
    <xf numFmtId="0" fontId="6" fillId="0" borderId="4" xfId="0" applyFont="1" applyBorder="1" applyProtection="1">
      <protection locked="0"/>
    </xf>
    <xf numFmtId="9" fontId="6" fillId="0" borderId="0" xfId="0" applyNumberFormat="1" applyFont="1" applyAlignment="1">
      <alignment horizontal="center"/>
    </xf>
    <xf numFmtId="9" fontId="6" fillId="0" borderId="5" xfId="0" applyNumberFormat="1" applyFont="1" applyBorder="1" applyAlignment="1">
      <alignment horizontal="center"/>
    </xf>
    <xf numFmtId="0" fontId="5" fillId="0" borderId="4" xfId="0" applyFont="1" applyBorder="1" applyProtection="1">
      <protection locked="0"/>
    </xf>
    <xf numFmtId="0" fontId="5" fillId="0" borderId="5" xfId="0" applyFont="1" applyBorder="1" applyAlignment="1">
      <alignment horizontal="center"/>
    </xf>
    <xf numFmtId="0" fontId="0" fillId="0" borderId="5" xfId="0" applyBorder="1" applyAlignment="1" applyProtection="1">
      <alignment horizontal="center"/>
      <protection locked="0"/>
    </xf>
    <xf numFmtId="167" fontId="0" fillId="0" borderId="5" xfId="2" applyNumberFormat="1" applyFont="1" applyFill="1" applyBorder="1" applyProtection="1"/>
    <xf numFmtId="167" fontId="5" fillId="0" borderId="5" xfId="2" applyNumberFormat="1" applyFont="1" applyFill="1" applyBorder="1" applyProtection="1"/>
    <xf numFmtId="0" fontId="0" fillId="0" borderId="7" xfId="0" applyBorder="1" applyAlignment="1" applyProtection="1">
      <alignment horizontal="center"/>
      <protection locked="0"/>
    </xf>
    <xf numFmtId="167" fontId="0" fillId="0" borderId="0" xfId="2" applyNumberFormat="1" applyFont="1" applyFill="1" applyBorder="1" applyProtection="1"/>
    <xf numFmtId="167" fontId="5" fillId="0" borderId="0" xfId="2" applyNumberFormat="1" applyFont="1" applyFill="1" applyBorder="1" applyProtection="1"/>
    <xf numFmtId="0" fontId="6" fillId="0" borderId="6" xfId="0" applyFont="1" applyBorder="1" applyAlignment="1" applyProtection="1">
      <alignment horizontal="center"/>
      <protection locked="0"/>
    </xf>
    <xf numFmtId="0" fontId="10" fillId="0" borderId="8" xfId="0" applyFont="1" applyBorder="1" applyAlignment="1" applyProtection="1">
      <alignment horizontal="center" wrapText="1"/>
      <protection locked="0"/>
    </xf>
    <xf numFmtId="0" fontId="8" fillId="0" borderId="8" xfId="0" applyFont="1" applyBorder="1" applyAlignment="1" applyProtection="1">
      <alignment horizontal="center"/>
      <protection locked="0"/>
    </xf>
    <xf numFmtId="167" fontId="0" fillId="0" borderId="0" xfId="2" applyNumberFormat="1" applyFont="1" applyFill="1" applyBorder="1" applyAlignment="1" applyProtection="1">
      <alignment horizontal="center"/>
    </xf>
    <xf numFmtId="167" fontId="0" fillId="0" borderId="5" xfId="2" applyNumberFormat="1" applyFont="1" applyFill="1" applyBorder="1" applyAlignment="1" applyProtection="1">
      <alignment horizontal="center"/>
    </xf>
    <xf numFmtId="167" fontId="5" fillId="0" borderId="0" xfId="2" applyNumberFormat="1" applyFont="1" applyFill="1" applyBorder="1" applyAlignment="1" applyProtection="1">
      <alignment horizontal="center"/>
    </xf>
    <xf numFmtId="167" fontId="5" fillId="0" borderId="5" xfId="2" applyNumberFormat="1" applyFont="1" applyFill="1" applyBorder="1" applyAlignment="1" applyProtection="1">
      <alignment horizontal="center"/>
    </xf>
    <xf numFmtId="0" fontId="0" fillId="0" borderId="0" xfId="0" applyAlignment="1" applyProtection="1">
      <alignment horizontal="center"/>
      <protection locked="0"/>
    </xf>
    <xf numFmtId="0" fontId="5" fillId="0" borderId="5" xfId="0" applyFont="1" applyBorder="1" applyAlignment="1" applyProtection="1">
      <alignment horizontal="center" vertical="center" wrapText="1"/>
      <protection locked="0"/>
    </xf>
    <xf numFmtId="164" fontId="0" fillId="0" borderId="5" xfId="0" applyNumberFormat="1" applyBorder="1" applyAlignment="1">
      <alignment horizontal="center"/>
    </xf>
    <xf numFmtId="0" fontId="6" fillId="0" borderId="4" xfId="0" applyFont="1" applyBorder="1" applyAlignment="1" applyProtection="1">
      <alignment horizontal="center"/>
      <protection locked="0"/>
    </xf>
    <xf numFmtId="164" fontId="0" fillId="0" borderId="0" xfId="0" applyNumberFormat="1" applyAlignment="1">
      <alignment horizontal="center"/>
    </xf>
    <xf numFmtId="0" fontId="2" fillId="2" borderId="28" xfId="5" applyFont="1" applyFill="1" applyBorder="1" applyAlignment="1" applyProtection="1">
      <alignment horizontal="center"/>
      <protection locked="0"/>
    </xf>
    <xf numFmtId="0" fontId="1" fillId="0" borderId="0" xfId="0" applyFont="1" applyAlignment="1">
      <alignment vertical="center" wrapText="1"/>
    </xf>
    <xf numFmtId="0" fontId="1" fillId="2" borderId="66" xfId="0" applyFont="1" applyFill="1" applyBorder="1" applyAlignment="1">
      <alignment horizontal="left" vertical="center" wrapText="1"/>
    </xf>
    <xf numFmtId="0" fontId="1" fillId="3" borderId="66" xfId="0" applyFont="1" applyFill="1" applyBorder="1" applyAlignment="1">
      <alignment horizontal="left" vertical="center" wrapText="1"/>
    </xf>
    <xf numFmtId="0" fontId="1" fillId="8" borderId="67" xfId="0" applyFont="1" applyFill="1" applyBorder="1" applyAlignment="1">
      <alignment horizontal="left" vertical="center" wrapText="1"/>
    </xf>
    <xf numFmtId="0" fontId="1" fillId="0" borderId="66" xfId="0" applyFont="1" applyBorder="1" applyAlignment="1">
      <alignment vertical="center" wrapText="1"/>
    </xf>
    <xf numFmtId="0" fontId="1" fillId="0" borderId="67" xfId="0" applyFont="1" applyBorder="1" applyAlignment="1">
      <alignment vertical="center" wrapText="1"/>
    </xf>
    <xf numFmtId="0" fontId="4" fillId="0" borderId="0" xfId="0" applyFont="1" applyProtection="1">
      <protection locked="0"/>
    </xf>
    <xf numFmtId="1" fontId="4" fillId="0" borderId="23" xfId="6" applyNumberFormat="1" applyFont="1" applyFill="1" applyBorder="1" applyAlignment="1" applyProtection="1">
      <alignment horizontal="center"/>
    </xf>
    <xf numFmtId="44" fontId="4" fillId="0" borderId="23" xfId="6" applyFont="1" applyFill="1" applyBorder="1" applyAlignment="1" applyProtection="1">
      <alignment horizontal="center"/>
    </xf>
    <xf numFmtId="44" fontId="4" fillId="0" borderId="9" xfId="6" applyFont="1" applyBorder="1" applyProtection="1"/>
    <xf numFmtId="44" fontId="2" fillId="0" borderId="32" xfId="5" applyNumberFormat="1" applyFont="1" applyBorder="1"/>
    <xf numFmtId="0" fontId="2" fillId="0" borderId="0" xfId="5" applyFont="1" applyProtection="1">
      <protection locked="0"/>
    </xf>
    <xf numFmtId="0" fontId="4" fillId="0" borderId="0" xfId="0" applyFont="1" applyAlignment="1" applyProtection="1">
      <alignment horizontal="right"/>
      <protection locked="0"/>
    </xf>
    <xf numFmtId="0" fontId="24" fillId="0" borderId="0" xfId="0" applyFont="1" applyAlignment="1">
      <alignment horizontal="center" wrapText="1"/>
    </xf>
    <xf numFmtId="0" fontId="26" fillId="0" borderId="0" xfId="0" applyFont="1" applyAlignment="1" applyProtection="1">
      <alignment horizontal="center" vertical="center" wrapText="1"/>
      <protection locked="0"/>
    </xf>
    <xf numFmtId="0" fontId="30" fillId="0" borderId="4" xfId="0" applyFont="1" applyBorder="1" applyAlignment="1" applyProtection="1">
      <alignment horizontal="left" vertical="center" wrapText="1"/>
      <protection locked="0"/>
    </xf>
    <xf numFmtId="0" fontId="30" fillId="0" borderId="0" xfId="0" applyFont="1" applyAlignment="1" applyProtection="1">
      <alignment horizontal="left" vertical="center" wrapText="1"/>
      <protection locked="0"/>
    </xf>
    <xf numFmtId="0" fontId="21" fillId="0" borderId="0" xfId="0" applyFont="1" applyAlignment="1" applyProtection="1">
      <alignment horizontal="right"/>
      <protection locked="0"/>
    </xf>
    <xf numFmtId="44" fontId="21" fillId="0" borderId="0" xfId="0" applyNumberFormat="1" applyFont="1" applyAlignment="1" applyProtection="1">
      <alignment horizontal="right"/>
      <protection locked="0"/>
    </xf>
    <xf numFmtId="0" fontId="24" fillId="0" borderId="0" xfId="0" applyFont="1" applyAlignment="1" applyProtection="1">
      <alignment horizontal="right"/>
      <protection locked="0"/>
    </xf>
    <xf numFmtId="0" fontId="21" fillId="0" borderId="1" xfId="0" applyFont="1" applyBorder="1" applyAlignment="1" applyProtection="1">
      <alignment horizontal="center" vertical="center"/>
      <protection locked="0"/>
    </xf>
    <xf numFmtId="0" fontId="21" fillId="0" borderId="3" xfId="0" applyFont="1" applyBorder="1" applyAlignment="1" applyProtection="1">
      <alignment horizontal="center" vertical="center"/>
      <protection locked="0"/>
    </xf>
    <xf numFmtId="0" fontId="26" fillId="0" borderId="0" xfId="0" applyFont="1" applyAlignment="1">
      <alignment horizontal="center" vertical="center" wrapText="1"/>
    </xf>
    <xf numFmtId="0" fontId="21" fillId="0" borderId="8" xfId="0" applyFont="1" applyBorder="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25" fillId="0" borderId="0" xfId="5" applyFont="1" applyAlignment="1" applyProtection="1">
      <alignment horizontal="center"/>
      <protection locked="0"/>
    </xf>
    <xf numFmtId="0" fontId="3" fillId="0" borderId="0" xfId="5" applyAlignment="1" applyProtection="1">
      <alignment horizontal="center" wrapText="1"/>
      <protection locked="0"/>
    </xf>
    <xf numFmtId="0" fontId="5" fillId="0" borderId="0" xfId="0" applyFont="1" applyAlignment="1" applyProtection="1">
      <alignment horizontal="center" vertical="center" wrapText="1"/>
      <protection locked="0"/>
    </xf>
    <xf numFmtId="0" fontId="1" fillId="0" borderId="0" xfId="5" applyFont="1" applyAlignment="1" applyProtection="1">
      <alignment horizontal="left" vertical="center" wrapText="1"/>
      <protection locked="0"/>
    </xf>
    <xf numFmtId="0" fontId="24" fillId="4" borderId="61" xfId="0" applyFont="1" applyFill="1" applyBorder="1" applyAlignment="1">
      <alignment horizontal="right"/>
    </xf>
    <xf numFmtId="0" fontId="24" fillId="4" borderId="0" xfId="0" applyFont="1" applyFill="1" applyAlignment="1">
      <alignment horizontal="right"/>
    </xf>
    <xf numFmtId="0" fontId="24" fillId="4" borderId="63" xfId="0" applyFont="1" applyFill="1" applyBorder="1" applyAlignment="1">
      <alignment horizontal="right"/>
    </xf>
    <xf numFmtId="0" fontId="24" fillId="4" borderId="45" xfId="0" applyFont="1" applyFill="1" applyBorder="1" applyAlignment="1">
      <alignment horizontal="right"/>
    </xf>
    <xf numFmtId="0" fontId="24" fillId="0" borderId="14" xfId="0" applyFont="1" applyBorder="1" applyAlignment="1" applyProtection="1">
      <alignment horizontal="center" vertical="center" wrapText="1"/>
      <protection locked="0"/>
    </xf>
    <xf numFmtId="0" fontId="24" fillId="0" borderId="15" xfId="0" applyFont="1" applyBorder="1" applyAlignment="1" applyProtection="1">
      <alignment horizontal="center" vertical="center" wrapText="1"/>
      <protection locked="0"/>
    </xf>
    <xf numFmtId="0" fontId="24" fillId="0" borderId="38" xfId="0" applyFont="1" applyBorder="1" applyAlignment="1" applyProtection="1">
      <alignment horizontal="center" vertical="center" wrapText="1"/>
      <protection locked="0"/>
    </xf>
    <xf numFmtId="0" fontId="39" fillId="0" borderId="49" xfId="5" applyFont="1" applyBorder="1" applyAlignment="1" applyProtection="1">
      <alignment horizontal="center" wrapText="1"/>
      <protection locked="0"/>
    </xf>
    <xf numFmtId="0" fontId="39" fillId="0" borderId="0" xfId="5" applyFont="1" applyAlignment="1" applyProtection="1">
      <alignment horizontal="center" wrapText="1"/>
      <protection locked="0"/>
    </xf>
    <xf numFmtId="0" fontId="39" fillId="0" borderId="61" xfId="5" applyFont="1" applyBorder="1" applyAlignment="1" applyProtection="1">
      <alignment horizontal="center" wrapText="1"/>
      <protection locked="0"/>
    </xf>
    <xf numFmtId="0" fontId="24" fillId="4" borderId="34" xfId="0" applyFont="1" applyFill="1" applyBorder="1" applyAlignment="1" applyProtection="1">
      <alignment horizontal="center"/>
      <protection locked="0"/>
    </xf>
    <xf numFmtId="0" fontId="24" fillId="4" borderId="35" xfId="0" applyFont="1" applyFill="1" applyBorder="1" applyAlignment="1" applyProtection="1">
      <alignment horizontal="center"/>
      <protection locked="0"/>
    </xf>
    <xf numFmtId="0" fontId="24" fillId="4" borderId="36" xfId="0" applyFont="1" applyFill="1" applyBorder="1" applyAlignment="1" applyProtection="1">
      <alignment horizontal="center"/>
      <protection locked="0"/>
    </xf>
    <xf numFmtId="44" fontId="24" fillId="0" borderId="14" xfId="2" applyFont="1" applyBorder="1" applyAlignment="1" applyProtection="1">
      <alignment horizontal="center" vertical="center" wrapText="1"/>
      <protection locked="0"/>
    </xf>
    <xf numFmtId="44" fontId="24" fillId="0" borderId="15" xfId="2" applyFont="1" applyBorder="1" applyAlignment="1" applyProtection="1">
      <alignment horizontal="center" vertical="center" wrapText="1"/>
      <protection locked="0"/>
    </xf>
    <xf numFmtId="0" fontId="21" fillId="0" borderId="46" xfId="0" applyFont="1" applyBorder="1" applyAlignment="1" applyProtection="1">
      <alignment horizontal="center" vertical="center"/>
      <protection locked="0"/>
    </xf>
    <xf numFmtId="0" fontId="21" fillId="0" borderId="47" xfId="0" applyFont="1" applyBorder="1" applyAlignment="1" applyProtection="1">
      <alignment horizontal="center" vertical="center"/>
      <protection locked="0"/>
    </xf>
    <xf numFmtId="0" fontId="29" fillId="4" borderId="0" xfId="0" applyFont="1" applyFill="1" applyAlignment="1" applyProtection="1">
      <alignment horizontal="center" vertical="center" wrapText="1"/>
      <protection locked="0"/>
    </xf>
    <xf numFmtId="0" fontId="30" fillId="0" borderId="4" xfId="0" applyFont="1" applyBorder="1" applyAlignment="1" applyProtection="1">
      <alignment horizontal="center" vertical="center" wrapText="1"/>
      <protection locked="0"/>
    </xf>
    <xf numFmtId="0" fontId="30" fillId="0" borderId="0" xfId="0" applyFont="1" applyAlignment="1" applyProtection="1">
      <alignment horizontal="center" vertical="center" wrapText="1"/>
      <protection locked="0"/>
    </xf>
    <xf numFmtId="0" fontId="29" fillId="4" borderId="0" xfId="0" applyFont="1" applyFill="1" applyAlignment="1" applyProtection="1">
      <alignment horizontal="center" vertical="center"/>
      <protection locked="0"/>
    </xf>
    <xf numFmtId="0" fontId="11" fillId="0" borderId="0" xfId="0" applyFont="1" applyAlignment="1" applyProtection="1">
      <alignment horizontal="center"/>
      <protection locked="0"/>
    </xf>
    <xf numFmtId="0" fontId="15" fillId="0" borderId="1"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9" fillId="2" borderId="0" xfId="4" applyFont="1" applyFill="1" applyAlignment="1" applyProtection="1">
      <alignment horizontal="center" vertical="center"/>
      <protection locked="0"/>
    </xf>
  </cellXfs>
  <cellStyles count="7">
    <cellStyle name="Comma" xfId="1" builtinId="3"/>
    <cellStyle name="Currency" xfId="2" builtinId="4"/>
    <cellStyle name="Currency 2" xfId="6" xr:uid="{00000000-0005-0000-0000-000002000000}"/>
    <cellStyle name="Normal" xfId="0" builtinId="0"/>
    <cellStyle name="Normal 2" xfId="4" xr:uid="{00000000-0005-0000-0000-000004000000}"/>
    <cellStyle name="Normal 3" xfId="5" xr:uid="{00000000-0005-0000-0000-000005000000}"/>
    <cellStyle name="Percent" xfId="3" builtinId="5"/>
  </cellStyles>
  <dxfs count="30">
    <dxf>
      <font>
        <i val="0"/>
      </font>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theme="1"/>
        <name val="Calibri"/>
        <scheme val="minor"/>
      </font>
      <numFmt numFmtId="34" formatCode="_(&quot;$&quot;* #,##0.00_);_(&quot;$&quot;* \(#,##0.00\);_(&quot;$&quot;* &quot;-&quot;??_);_(@_)"/>
      <border diagonalUp="0" diagonalDown="0" outline="0">
        <left style="thin">
          <color indexed="64"/>
        </left>
        <right/>
        <top style="thin">
          <color indexed="64"/>
        </top>
        <bottom/>
      </border>
      <protection locked="1" hidden="0"/>
    </dxf>
    <dxf>
      <fill>
        <patternFill patternType="solid">
          <fgColor indexed="64"/>
          <bgColor rgb="FF92D05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protection locked="0" hidden="0"/>
    </dxf>
    <dxf>
      <numFmt numFmtId="34" formatCode="_(&quot;$&quot;* #,##0.00_);_(&quot;$&quot;* \(#,##0.00\);_(&quot;$&quot;* &quot;-&quot;??_);_(@_)"/>
      <border diagonalUp="0" diagonalDown="0" outline="0">
        <left style="thin">
          <color indexed="64"/>
        </left>
        <right style="thin">
          <color indexed="64"/>
        </right>
        <top style="thin">
          <color indexed="64"/>
        </top>
        <bottom/>
      </border>
      <protection locked="1" hidden="0"/>
    </dxf>
    <dxf>
      <fill>
        <patternFill>
          <fgColor indexed="64"/>
          <bgColor rgb="FF92D050"/>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border>
      <protection locked="0" hidden="0"/>
    </dxf>
    <dxf>
      <border diagonalUp="0" diagonalDown="0" outline="0">
        <left/>
        <right style="thin">
          <color indexed="64"/>
        </right>
        <top style="thin">
          <color indexed="64"/>
        </top>
        <bottom/>
      </border>
      <protection locked="0"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0" hidden="0"/>
    </dxf>
    <dxf>
      <protection locked="0" hidden="0"/>
    </dxf>
    <dxf>
      <font>
        <b/>
      </font>
      <alignment horizontal="center" vertical="bottom" textRotation="0" wrapText="1" indent="0" justifyLastLine="0" shrinkToFit="0" readingOrder="0"/>
      <border diagonalUp="0" diagonalDown="0">
        <left style="thin">
          <color indexed="64"/>
        </left>
        <right style="thin">
          <color indexed="64"/>
        </right>
        <top/>
        <bottom/>
      </border>
      <protection locked="0" hidden="0"/>
    </dxf>
    <dxf>
      <font>
        <i val="0"/>
      </font>
      <fill>
        <patternFill patternType="none">
          <fgColor indexed="64"/>
          <bgColor auto="1"/>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protection locked="1" hidden="0"/>
    </dxf>
    <dxf>
      <font>
        <i val="0"/>
      </font>
      <numFmt numFmtId="1" formatCode="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protection locked="1" hidden="0"/>
    </dxf>
    <dxf>
      <fill>
        <patternFill patternType="solid">
          <fgColor indexed="64"/>
          <bgColor rgb="FF92D05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protection locked="0" hidden="0"/>
    </dxf>
    <dxf>
      <fill>
        <patternFill patternType="none">
          <fgColor indexed="64"/>
          <bgColor indexed="65"/>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fill>
        <patternFill patternType="solid">
          <fgColor indexed="64"/>
          <bgColor rgb="FF92D05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border diagonalUp="0" diagonalDown="0" outline="0">
        <left style="thin">
          <color indexed="64"/>
        </left>
        <right style="thin">
          <color indexed="64"/>
        </right>
        <top style="thin">
          <color indexed="64"/>
        </top>
        <bottom/>
      </border>
    </dxf>
    <dxf>
      <fill>
        <patternFill patternType="solid">
          <fgColor indexed="64"/>
          <bgColor rgb="FF92D05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none">
          <fgColor indexed="64"/>
          <bgColor indexed="65"/>
        </patternFill>
      </fill>
      <border diagonalUp="0" diagonalDown="0" outline="0">
        <left style="thin">
          <color indexed="64"/>
        </left>
        <right style="thin">
          <color indexed="64"/>
        </right>
        <top style="thin">
          <color indexed="64"/>
        </top>
        <bottom/>
      </border>
    </dxf>
    <dxf>
      <fill>
        <patternFill patternType="solid">
          <fgColor indexed="64"/>
          <bgColor rgb="FF92D050"/>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border>
      <protection locked="0" hidden="0"/>
    </dxf>
    <dxf>
      <fill>
        <patternFill patternType="none">
          <fgColor indexed="64"/>
          <bgColor indexed="65"/>
        </patternFill>
      </fill>
      <border diagonalUp="0" diagonalDown="0" outline="0">
        <left/>
        <right style="thin">
          <color indexed="64"/>
        </right>
        <top style="thin">
          <color indexed="64"/>
        </top>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protection locked="0" hidden="0"/>
    </dxf>
    <dxf>
      <font>
        <b/>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ill>
        <patternFill>
          <bgColor rgb="FFFFC7CE"/>
        </patternFill>
      </fill>
    </dxf>
    <dxf>
      <font>
        <color rgb="FF9C0006"/>
      </font>
      <fill>
        <patternFill>
          <bgColor rgb="FFFFC7CE"/>
        </patternFill>
      </fill>
    </dxf>
  </dxfs>
  <tableStyles count="0" defaultTableStyle="TableStyleMedium9" defaultPivotStyle="PivotStyleLight16"/>
  <colors>
    <mruColors>
      <color rgb="FFCCCCFF"/>
      <color rgb="FFFFFFCC"/>
      <color rgb="FFE3EDF9"/>
      <color rgb="FFD0E0F4"/>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F20" totalsRowShown="0" headerRowDxfId="27" dataDxfId="26" totalsRowDxfId="25" headerRowBorderDxfId="23" tableBorderDxfId="24" totalsRowBorderDxfId="22">
  <autoFilter ref="A4:F20" xr:uid="{00000000-0009-0000-0100-000001000000}"/>
  <tableColumns count="6">
    <tableColumn id="1" xr3:uid="{00000000-0010-0000-0000-000001000000}" name="Item" dataDxfId="20" totalsRowDxfId="21"/>
    <tableColumn id="2" xr3:uid="{00000000-0010-0000-0000-000002000000}" name="Number per Package" dataDxfId="18" totalsRowDxfId="19"/>
    <tableColumn id="3" xr3:uid="{00000000-0010-0000-0000-000003000000}" name="Cost per Package" dataDxfId="16" totalsRowDxfId="17" dataCellStyle="Currency"/>
    <tableColumn id="5" xr3:uid="{00000000-0010-0000-0000-000005000000}" name="Daily Need" dataDxfId="14" totalsRowDxfId="15"/>
    <tableColumn id="7" xr3:uid="{00000000-0010-0000-0000-000007000000}" name="Monthly Purchase" dataDxfId="13" dataCellStyle="Currency">
      <calculatedColumnFormula>IFERROR((Table1[[#This Row],[Daily Need]]*20)/Table1[[#This Row],[Number per Package]],"")</calculatedColumnFormula>
    </tableColumn>
    <tableColumn id="8" xr3:uid="{00000000-0010-0000-0000-000008000000}" name="Monthly Cost" dataDxfId="12" dataCellStyle="Currency">
      <calculatedColumnFormula>IFERROR(Table1[[#This Row],[Monthly Purchase]]*Table1[[#This Row],[Cost per Package]],"")</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24:C31" totalsRowCount="1" headerRowDxfId="11" dataDxfId="10" totalsRowDxfId="9" headerRowBorderDxfId="7" tableBorderDxfId="8" totalsRowBorderDxfId="6">
  <autoFilter ref="A24:C30" xr:uid="{00000000-0009-0000-0100-000002000000}"/>
  <tableColumns count="3">
    <tableColumn id="1" xr3:uid="{00000000-0010-0000-0100-000001000000}" name="Description" totalsRowLabel="Total" dataDxfId="4" totalsRowDxfId="5" dataCellStyle="Normal 3"/>
    <tableColumn id="2" xr3:uid="{00000000-0010-0000-0100-000002000000}" name="Daily Cost per Child" totalsRowFunction="sum" dataDxfId="2" totalsRowDxfId="3" dataCellStyle="Normal 3"/>
    <tableColumn id="3" xr3:uid="{00000000-0010-0000-0100-000003000000}" name="Monthly Cost Per Child" totalsRowFunction="sum" dataDxfId="0" totalsRowDxfId="1" dataCellStyle="Normal 3">
      <calculatedColumnFormula>Table2[[#This Row],[Daily Cost per Child]]*20</calculatedColumnFormula>
    </tableColumn>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sheetPr>
  <dimension ref="B1:B33"/>
  <sheetViews>
    <sheetView topLeftCell="A14" zoomScaleNormal="100" zoomScalePageLayoutView="120" workbookViewId="0">
      <selection activeCell="B16" sqref="B16"/>
    </sheetView>
  </sheetViews>
  <sheetFormatPr defaultColWidth="9.140625" defaultRowHeight="15.95"/>
  <cols>
    <col min="1" max="1" width="3.7109375" style="106" customWidth="1"/>
    <col min="2" max="2" width="127.85546875" style="246" customWidth="1"/>
    <col min="3" max="16384" width="9.140625" style="106"/>
  </cols>
  <sheetData>
    <row r="1" spans="2:2" ht="28.5" customHeight="1">
      <c r="B1" s="250" t="s">
        <v>0</v>
      </c>
    </row>
    <row r="2" spans="2:2" ht="101.25" customHeight="1" thickBot="1">
      <c r="B2" s="280" t="s">
        <v>1</v>
      </c>
    </row>
    <row r="3" spans="2:2" ht="24.95">
      <c r="B3" s="248" t="s">
        <v>2</v>
      </c>
    </row>
    <row r="4" spans="2:2" ht="20.25" customHeight="1">
      <c r="B4" s="281" t="s">
        <v>3</v>
      </c>
    </row>
    <row r="5" spans="2:2" ht="18" customHeight="1">
      <c r="B5" s="282" t="s">
        <v>4</v>
      </c>
    </row>
    <row r="6" spans="2:2" ht="33.75" customHeight="1" thickBot="1">
      <c r="B6" s="283" t="s">
        <v>5</v>
      </c>
    </row>
    <row r="7" spans="2:2">
      <c r="B7" s="247"/>
    </row>
    <row r="8" spans="2:2" ht="17.100000000000001">
      <c r="B8" s="249" t="s">
        <v>6</v>
      </c>
    </row>
    <row r="10" spans="2:2" ht="51">
      <c r="B10" s="280" t="s">
        <v>7</v>
      </c>
    </row>
    <row r="11" spans="2:2" ht="22.5" customHeight="1">
      <c r="B11" s="106"/>
    </row>
    <row r="12" spans="2:2" ht="81.75" customHeight="1">
      <c r="B12" s="280" t="s">
        <v>8</v>
      </c>
    </row>
    <row r="13" spans="2:2" ht="18" customHeight="1">
      <c r="B13" s="280"/>
    </row>
    <row r="14" spans="2:2" ht="42" customHeight="1">
      <c r="B14" s="280" t="s">
        <v>9</v>
      </c>
    </row>
    <row r="15" spans="2:2" ht="17.25" customHeight="1">
      <c r="B15" s="280"/>
    </row>
    <row r="16" spans="2:2" ht="98.85" customHeight="1">
      <c r="B16" s="280" t="s">
        <v>10</v>
      </c>
    </row>
    <row r="18" spans="2:2" ht="17.100000000000001">
      <c r="B18" s="280" t="s">
        <v>11</v>
      </c>
    </row>
    <row r="20" spans="2:2" ht="43.5" customHeight="1">
      <c r="B20" s="280" t="s">
        <v>12</v>
      </c>
    </row>
    <row r="22" spans="2:2" ht="42.75" customHeight="1">
      <c r="B22" s="280" t="s">
        <v>13</v>
      </c>
    </row>
    <row r="23" spans="2:2" ht="17.100000000000001" thickBot="1">
      <c r="B23" s="280"/>
    </row>
    <row r="24" spans="2:2" ht="24.95">
      <c r="B24" s="248" t="s">
        <v>14</v>
      </c>
    </row>
    <row r="25" spans="2:2" ht="17.100000000000001">
      <c r="B25" s="284" t="s">
        <v>15</v>
      </c>
    </row>
    <row r="26" spans="2:2">
      <c r="B26" s="251" t="s">
        <v>16</v>
      </c>
    </row>
    <row r="27" spans="2:2" ht="17.100000000000001">
      <c r="B27" s="284" t="s">
        <v>17</v>
      </c>
    </row>
    <row r="28" spans="2:2" ht="18" thickBot="1">
      <c r="B28" s="285" t="s">
        <v>18</v>
      </c>
    </row>
    <row r="29" spans="2:2" ht="17.100000000000001" thickBot="1">
      <c r="B29" s="280"/>
    </row>
    <row r="30" spans="2:2" ht="24.95">
      <c r="B30" s="248" t="s">
        <v>19</v>
      </c>
    </row>
    <row r="31" spans="2:2" ht="51.95" thickBot="1">
      <c r="B31" s="285" t="s">
        <v>20</v>
      </c>
    </row>
    <row r="33" spans="2:2" ht="17.100000000000001">
      <c r="B33" s="280" t="s">
        <v>21</v>
      </c>
    </row>
  </sheetData>
  <phoneticPr fontId="7" type="noConversion"/>
  <pageMargins left="0.43" right="0.18" top="0.43" bottom="0.9" header="0.17" footer="0.16"/>
  <pageSetup scale="99" orientation="landscape" r:id="rId1"/>
  <headerFooter alignWithMargins="0">
    <oddHeader>&amp;C&amp;"Arial,Bold"&amp;11Classroom Cost Analysis and Breakeven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499984740745262"/>
  </sheetPr>
  <dimension ref="A1:M86"/>
  <sheetViews>
    <sheetView topLeftCell="A51" zoomScaleNormal="100" workbookViewId="0">
      <selection activeCell="D4" sqref="D4"/>
    </sheetView>
  </sheetViews>
  <sheetFormatPr defaultColWidth="9" defaultRowHeight="14.1"/>
  <cols>
    <col min="1" max="1" width="20" style="2" bestFit="1" customWidth="1"/>
    <col min="2" max="2" width="10.42578125" style="2" bestFit="1" customWidth="1"/>
    <col min="3" max="3" width="10.42578125" style="2" customWidth="1"/>
    <col min="4" max="4" width="9.28515625" style="2" bestFit="1" customWidth="1"/>
    <col min="5" max="5" width="14.85546875" style="2" bestFit="1" customWidth="1"/>
    <col min="6" max="7" width="11.28515625" style="2" customWidth="1"/>
    <col min="8" max="8" width="9" style="2"/>
    <col min="9" max="9" width="13.42578125" style="2" bestFit="1" customWidth="1"/>
    <col min="10" max="10" width="10.42578125" style="2" bestFit="1" customWidth="1"/>
    <col min="11" max="11" width="9" style="2"/>
    <col min="12" max="12" width="30.140625" style="2" bestFit="1" customWidth="1"/>
    <col min="13" max="13" width="11.28515625" style="2" bestFit="1" customWidth="1"/>
    <col min="14" max="16384" width="9" style="2"/>
  </cols>
  <sheetData>
    <row r="1" spans="1:13" ht="135.6" customHeight="1" thickBot="1">
      <c r="A1" s="295" t="s">
        <v>22</v>
      </c>
      <c r="B1" s="296"/>
      <c r="C1" s="296"/>
      <c r="D1" s="296"/>
      <c r="E1" s="296"/>
      <c r="F1" s="296"/>
      <c r="G1" s="296"/>
      <c r="H1" s="296"/>
      <c r="I1" s="296"/>
      <c r="J1" s="296"/>
      <c r="K1" s="296"/>
    </row>
    <row r="2" spans="1:13" ht="30">
      <c r="B2" s="2" t="s">
        <v>23</v>
      </c>
      <c r="C2" s="2" t="s">
        <v>24</v>
      </c>
      <c r="D2" s="2" t="s">
        <v>25</v>
      </c>
      <c r="E2" s="2" t="s">
        <v>26</v>
      </c>
      <c r="F2" s="3" t="s">
        <v>27</v>
      </c>
      <c r="G2" s="4"/>
      <c r="H2" s="4"/>
      <c r="I2" s="5" t="s">
        <v>28</v>
      </c>
      <c r="J2" s="6" t="s">
        <v>29</v>
      </c>
      <c r="L2" s="300" t="s">
        <v>30</v>
      </c>
      <c r="M2" s="301"/>
    </row>
    <row r="3" spans="1:13">
      <c r="A3" s="7" t="s">
        <v>31</v>
      </c>
      <c r="B3" s="8"/>
      <c r="C3" s="106">
        <f>B3*52</f>
        <v>0</v>
      </c>
      <c r="D3" s="9"/>
      <c r="E3" s="107">
        <f>C3*D3</f>
        <v>0</v>
      </c>
      <c r="F3" s="154"/>
      <c r="G3" s="4"/>
      <c r="H3" s="4"/>
      <c r="I3" s="10"/>
      <c r="J3" s="11"/>
      <c r="L3" s="12" t="s">
        <v>32</v>
      </c>
      <c r="M3" s="104">
        <f>SUM(E7,E17,E27,E37,E47,E57,E67,E77)/12</f>
        <v>0</v>
      </c>
    </row>
    <row r="4" spans="1:13">
      <c r="A4" s="8" t="s">
        <v>33</v>
      </c>
      <c r="B4" s="8"/>
      <c r="C4" s="106">
        <f>B4*52</f>
        <v>0</v>
      </c>
      <c r="D4" s="9"/>
      <c r="E4" s="107">
        <f>C4*D4</f>
        <v>0</v>
      </c>
      <c r="F4" s="154"/>
      <c r="G4" s="4"/>
      <c r="H4" s="4"/>
      <c r="I4" s="13" t="s">
        <v>34</v>
      </c>
      <c r="J4" s="164"/>
      <c r="L4" s="12" t="s">
        <v>35</v>
      </c>
      <c r="M4" s="104">
        <f>M3*(SUM(J4:J6))</f>
        <v>0</v>
      </c>
    </row>
    <row r="5" spans="1:13" ht="15" thickBot="1">
      <c r="A5" s="8" t="s">
        <v>36</v>
      </c>
      <c r="B5" s="8"/>
      <c r="C5" s="106">
        <f>B5*52</f>
        <v>0</v>
      </c>
      <c r="D5" s="9"/>
      <c r="E5" s="107">
        <f>C5*D5</f>
        <v>0</v>
      </c>
      <c r="F5" s="154"/>
      <c r="G5" s="4"/>
      <c r="H5" s="4"/>
      <c r="I5" s="13" t="s">
        <v>37</v>
      </c>
      <c r="J5" s="164"/>
      <c r="L5" s="14" t="s">
        <v>38</v>
      </c>
      <c r="M5" s="105">
        <f>(M3*(SUM(J7:J9)))+(SUM(F7,F17,F27,F37,F47,F57,F67,F77))</f>
        <v>0</v>
      </c>
    </row>
    <row r="6" spans="1:13" ht="17.100000000000001">
      <c r="A6" s="8" t="s">
        <v>39</v>
      </c>
      <c r="B6" s="8"/>
      <c r="C6" s="106">
        <f>B6*52</f>
        <v>0</v>
      </c>
      <c r="D6" s="9"/>
      <c r="E6" s="108">
        <f>C6*D6</f>
        <v>0</v>
      </c>
      <c r="F6" s="155"/>
      <c r="G6" s="15"/>
      <c r="H6" s="4"/>
      <c r="I6" s="13" t="s">
        <v>40</v>
      </c>
      <c r="J6" s="164"/>
    </row>
    <row r="7" spans="1:13">
      <c r="A7" s="293" t="str">
        <f>IF(OR(B3&gt;40,B4&gt;40,B5&gt;40,B6&gt;40),"This workbook cannot calculate overtime","")</f>
        <v/>
      </c>
      <c r="D7" s="16" t="s">
        <v>41</v>
      </c>
      <c r="E7" s="107">
        <f>SUM(E3:E6)</f>
        <v>0</v>
      </c>
      <c r="F7" s="107">
        <f>SUM(F3:F6)</f>
        <v>0</v>
      </c>
      <c r="G7" s="4"/>
      <c r="H7" s="4"/>
      <c r="I7" s="13" t="s">
        <v>42</v>
      </c>
      <c r="J7" s="165"/>
    </row>
    <row r="8" spans="1:13" ht="17.100000000000001">
      <c r="A8" s="293"/>
      <c r="B8" s="299" t="s">
        <v>43</v>
      </c>
      <c r="C8" s="299"/>
      <c r="D8" s="299"/>
      <c r="E8" s="108">
        <f>E7*J10</f>
        <v>0</v>
      </c>
      <c r="F8" s="15"/>
      <c r="G8" s="15"/>
      <c r="H8" s="4"/>
      <c r="I8" s="13" t="s">
        <v>44</v>
      </c>
      <c r="J8" s="165"/>
    </row>
    <row r="9" spans="1:13">
      <c r="D9" s="16" t="s">
        <v>45</v>
      </c>
      <c r="E9" s="107">
        <f>E7+E8</f>
        <v>0</v>
      </c>
      <c r="F9" s="4"/>
      <c r="G9" s="4"/>
      <c r="H9" s="4"/>
      <c r="I9" s="13" t="s">
        <v>46</v>
      </c>
      <c r="J9" s="165"/>
    </row>
    <row r="10" spans="1:13" ht="15" thickBot="1">
      <c r="C10" s="297" t="s">
        <v>47</v>
      </c>
      <c r="D10" s="297"/>
      <c r="E10" s="109">
        <f>E9/12</f>
        <v>0</v>
      </c>
      <c r="F10" s="109">
        <f>E10+F7</f>
        <v>0</v>
      </c>
      <c r="G10" s="17"/>
      <c r="H10" s="4"/>
      <c r="I10" s="18" t="s">
        <v>45</v>
      </c>
      <c r="J10" s="110">
        <f>SUM(J4:J9)</f>
        <v>0</v>
      </c>
    </row>
    <row r="11" spans="1:13">
      <c r="D11" s="4"/>
      <c r="E11" s="4"/>
      <c r="F11" s="4"/>
      <c r="G11" s="4"/>
      <c r="H11" s="4"/>
    </row>
    <row r="12" spans="1:13">
      <c r="D12" s="4"/>
      <c r="E12" s="4"/>
      <c r="F12" s="4"/>
      <c r="G12" s="4"/>
      <c r="H12" s="4"/>
    </row>
    <row r="13" spans="1:13">
      <c r="A13" s="7" t="s">
        <v>48</v>
      </c>
      <c r="B13" s="8"/>
      <c r="C13" s="106">
        <f>B13*52</f>
        <v>0</v>
      </c>
      <c r="D13" s="9"/>
      <c r="E13" s="107">
        <f>C13*D13</f>
        <v>0</v>
      </c>
      <c r="F13" s="154">
        <v>0</v>
      </c>
      <c r="G13" s="4"/>
      <c r="H13" s="4"/>
    </row>
    <row r="14" spans="1:13">
      <c r="A14" s="8" t="s">
        <v>49</v>
      </c>
      <c r="B14" s="8"/>
      <c r="C14" s="106">
        <f>B14*52</f>
        <v>0</v>
      </c>
      <c r="D14" s="9"/>
      <c r="E14" s="107">
        <f>C14*D14</f>
        <v>0</v>
      </c>
      <c r="F14" s="154">
        <v>0</v>
      </c>
      <c r="G14" s="4"/>
      <c r="H14" s="4"/>
    </row>
    <row r="15" spans="1:13">
      <c r="A15" s="8" t="s">
        <v>36</v>
      </c>
      <c r="B15" s="8"/>
      <c r="C15" s="106">
        <f>B15*52</f>
        <v>0</v>
      </c>
      <c r="D15" s="9"/>
      <c r="E15" s="107">
        <f>C15*D15</f>
        <v>0</v>
      </c>
      <c r="F15" s="154">
        <v>0</v>
      </c>
      <c r="G15" s="4"/>
      <c r="H15" s="4"/>
    </row>
    <row r="16" spans="1:13" ht="17.100000000000001">
      <c r="A16" s="8" t="s">
        <v>39</v>
      </c>
      <c r="B16" s="8"/>
      <c r="C16" s="106">
        <f>B16*52</f>
        <v>0</v>
      </c>
      <c r="D16" s="9"/>
      <c r="E16" s="108">
        <f>C16*D16</f>
        <v>0</v>
      </c>
      <c r="F16" s="155">
        <v>0</v>
      </c>
      <c r="G16" s="15"/>
      <c r="H16" s="4"/>
    </row>
    <row r="17" spans="1:8">
      <c r="A17" s="293" t="str">
        <f>IF(OR(B13&gt;40,B14&gt;40,B15&gt;40,B16&gt;40),"This workbook cannot calculate overtime","")</f>
        <v/>
      </c>
      <c r="D17" s="16" t="s">
        <v>41</v>
      </c>
      <c r="E17" s="107">
        <f>SUM(E13:E16)</f>
        <v>0</v>
      </c>
      <c r="F17" s="107">
        <f>SUM(F13:F16)</f>
        <v>0</v>
      </c>
      <c r="G17" s="4"/>
      <c r="H17" s="4"/>
    </row>
    <row r="18" spans="1:8" ht="17.100000000000001">
      <c r="A18" s="293"/>
      <c r="B18" s="299" t="s">
        <v>43</v>
      </c>
      <c r="C18" s="299"/>
      <c r="D18" s="299"/>
      <c r="E18" s="108">
        <f>E17*J10</f>
        <v>0</v>
      </c>
      <c r="F18" s="15"/>
      <c r="G18" s="15"/>
      <c r="H18" s="4"/>
    </row>
    <row r="19" spans="1:8">
      <c r="D19" s="16" t="s">
        <v>45</v>
      </c>
      <c r="E19" s="107">
        <f>E17+E18</f>
        <v>0</v>
      </c>
      <c r="F19" s="4"/>
      <c r="G19" s="4"/>
      <c r="H19" s="4"/>
    </row>
    <row r="20" spans="1:8">
      <c r="C20" s="297" t="s">
        <v>47</v>
      </c>
      <c r="D20" s="297"/>
      <c r="E20" s="109">
        <f>E19/12</f>
        <v>0</v>
      </c>
      <c r="F20" s="109">
        <f>E20+F17</f>
        <v>0</v>
      </c>
      <c r="G20" s="17"/>
      <c r="H20" s="4"/>
    </row>
    <row r="21" spans="1:8">
      <c r="D21" s="4"/>
      <c r="E21" s="4"/>
      <c r="F21" s="4"/>
      <c r="G21" s="4"/>
      <c r="H21" s="4"/>
    </row>
    <row r="22" spans="1:8">
      <c r="D22" s="4"/>
      <c r="E22" s="4"/>
      <c r="F22" s="4"/>
      <c r="G22" s="4"/>
      <c r="H22" s="4"/>
    </row>
    <row r="23" spans="1:8">
      <c r="A23" s="7" t="s">
        <v>50</v>
      </c>
      <c r="B23" s="8"/>
      <c r="C23" s="106">
        <f>B23*52</f>
        <v>0</v>
      </c>
      <c r="D23" s="9"/>
      <c r="E23" s="107">
        <f>C23*D23</f>
        <v>0</v>
      </c>
      <c r="F23" s="154">
        <v>0</v>
      </c>
      <c r="G23" s="4"/>
      <c r="H23" s="4"/>
    </row>
    <row r="24" spans="1:8">
      <c r="A24" s="8" t="s">
        <v>49</v>
      </c>
      <c r="B24" s="8"/>
      <c r="C24" s="106">
        <f>B24*52</f>
        <v>0</v>
      </c>
      <c r="D24" s="9"/>
      <c r="E24" s="107">
        <f>C24*D24</f>
        <v>0</v>
      </c>
      <c r="F24" s="154">
        <v>0</v>
      </c>
      <c r="G24" s="4"/>
      <c r="H24" s="4"/>
    </row>
    <row r="25" spans="1:8">
      <c r="A25" s="8" t="s">
        <v>36</v>
      </c>
      <c r="B25" s="8"/>
      <c r="C25" s="106">
        <f>B25*52</f>
        <v>0</v>
      </c>
      <c r="D25" s="9"/>
      <c r="E25" s="107">
        <f>C25*D25</f>
        <v>0</v>
      </c>
      <c r="F25" s="154">
        <v>0</v>
      </c>
      <c r="G25" s="4"/>
      <c r="H25" s="4"/>
    </row>
    <row r="26" spans="1:8" ht="17.100000000000001">
      <c r="A26" s="8" t="s">
        <v>39</v>
      </c>
      <c r="B26" s="8"/>
      <c r="C26" s="106">
        <f>B26*52</f>
        <v>0</v>
      </c>
      <c r="D26" s="9"/>
      <c r="E26" s="108">
        <f>C26*D26</f>
        <v>0</v>
      </c>
      <c r="F26" s="155">
        <v>0</v>
      </c>
      <c r="G26" s="15"/>
      <c r="H26" s="4"/>
    </row>
    <row r="27" spans="1:8">
      <c r="A27" s="293" t="str">
        <f>IF(OR(B23&gt;40,B24&gt;40,B25&gt;40,B26&gt;40),"This workbook cannot calculate overtime","")</f>
        <v/>
      </c>
      <c r="D27" s="16" t="s">
        <v>41</v>
      </c>
      <c r="E27" s="107">
        <f>SUM(E23:E26)</f>
        <v>0</v>
      </c>
      <c r="F27" s="107">
        <f>SUM(F23:F26)</f>
        <v>0</v>
      </c>
      <c r="G27" s="4"/>
      <c r="H27" s="4"/>
    </row>
    <row r="28" spans="1:8" ht="17.100000000000001">
      <c r="A28" s="293"/>
      <c r="B28" s="299" t="s">
        <v>43</v>
      </c>
      <c r="C28" s="299"/>
      <c r="D28" s="299"/>
      <c r="E28" s="108">
        <f>E27*J10</f>
        <v>0</v>
      </c>
      <c r="F28" s="15"/>
      <c r="G28" s="15"/>
      <c r="H28" s="4"/>
    </row>
    <row r="29" spans="1:8">
      <c r="D29" s="16" t="s">
        <v>45</v>
      </c>
      <c r="E29" s="107">
        <f>E27+E28</f>
        <v>0</v>
      </c>
      <c r="F29" s="4"/>
      <c r="G29" s="4"/>
      <c r="H29" s="4"/>
    </row>
    <row r="30" spans="1:8">
      <c r="C30" s="297" t="s">
        <v>47</v>
      </c>
      <c r="D30" s="297"/>
      <c r="E30" s="109">
        <f>E29/12</f>
        <v>0</v>
      </c>
      <c r="F30" s="109">
        <f>E30+F27</f>
        <v>0</v>
      </c>
      <c r="G30" s="17"/>
      <c r="H30" s="4"/>
    </row>
    <row r="31" spans="1:8">
      <c r="D31" s="4"/>
      <c r="E31" s="4"/>
      <c r="F31" s="4"/>
      <c r="G31" s="4"/>
      <c r="H31" s="4"/>
    </row>
    <row r="33" spans="1:8">
      <c r="A33" s="7" t="s">
        <v>51</v>
      </c>
      <c r="B33" s="8"/>
      <c r="C33" s="106">
        <f>B33*52</f>
        <v>0</v>
      </c>
      <c r="D33" s="9"/>
      <c r="E33" s="107">
        <f>C33*D33</f>
        <v>0</v>
      </c>
      <c r="F33" s="154">
        <v>0</v>
      </c>
      <c r="G33" s="4"/>
    </row>
    <row r="34" spans="1:8">
      <c r="A34" s="8" t="s">
        <v>49</v>
      </c>
      <c r="B34" s="8"/>
      <c r="C34" s="106">
        <f>B34*52</f>
        <v>0</v>
      </c>
      <c r="D34" s="9"/>
      <c r="E34" s="107">
        <f>C34*D34</f>
        <v>0</v>
      </c>
      <c r="F34" s="154">
        <v>0</v>
      </c>
      <c r="G34" s="4"/>
    </row>
    <row r="35" spans="1:8">
      <c r="A35" s="8" t="s">
        <v>36</v>
      </c>
      <c r="B35" s="8"/>
      <c r="C35" s="106">
        <f>B35*52</f>
        <v>0</v>
      </c>
      <c r="D35" s="9"/>
      <c r="E35" s="107">
        <f>C35*D35</f>
        <v>0</v>
      </c>
      <c r="F35" s="154">
        <v>0</v>
      </c>
      <c r="G35" s="4"/>
    </row>
    <row r="36" spans="1:8" ht="17.100000000000001">
      <c r="A36" s="8" t="s">
        <v>39</v>
      </c>
      <c r="B36" s="8"/>
      <c r="C36" s="106">
        <f>B36*52</f>
        <v>0</v>
      </c>
      <c r="D36" s="9"/>
      <c r="E36" s="108">
        <f>C36*D36</f>
        <v>0</v>
      </c>
      <c r="F36" s="155">
        <v>0</v>
      </c>
      <c r="G36" s="15"/>
    </row>
    <row r="37" spans="1:8">
      <c r="A37" s="293" t="str">
        <f>IF(OR(B33&gt;40,B34&gt;40,B35&gt;40,B36&gt;40),"This workbook cannot calculate overtime","")</f>
        <v/>
      </c>
      <c r="D37" s="16" t="s">
        <v>41</v>
      </c>
      <c r="E37" s="107">
        <f>SUM(E33:E36)</f>
        <v>0</v>
      </c>
      <c r="F37" s="107">
        <f>SUM(F33:F36)</f>
        <v>0</v>
      </c>
      <c r="G37" s="4"/>
    </row>
    <row r="38" spans="1:8" ht="17.100000000000001">
      <c r="A38" s="293"/>
      <c r="B38" s="299" t="s">
        <v>43</v>
      </c>
      <c r="C38" s="299"/>
      <c r="D38" s="299"/>
      <c r="E38" s="108">
        <f>E37*J10</f>
        <v>0</v>
      </c>
      <c r="F38" s="15"/>
      <c r="G38" s="15"/>
    </row>
    <row r="39" spans="1:8">
      <c r="D39" s="16" t="s">
        <v>45</v>
      </c>
      <c r="E39" s="107">
        <f>E37+E38</f>
        <v>0</v>
      </c>
      <c r="F39" s="4"/>
      <c r="G39" s="4"/>
    </row>
    <row r="40" spans="1:8">
      <c r="B40" s="2" t="s">
        <v>52</v>
      </c>
      <c r="C40" s="297" t="s">
        <v>47</v>
      </c>
      <c r="D40" s="297"/>
      <c r="E40" s="109">
        <f>E39/12</f>
        <v>0</v>
      </c>
      <c r="F40" s="109">
        <f>E40+F37</f>
        <v>0</v>
      </c>
      <c r="G40" s="17"/>
    </row>
    <row r="42" spans="1:8">
      <c r="C42" s="19" t="s">
        <v>52</v>
      </c>
    </row>
    <row r="43" spans="1:8">
      <c r="A43" s="7" t="s">
        <v>53</v>
      </c>
      <c r="B43" s="8"/>
      <c r="C43" s="111">
        <f>B43*52</f>
        <v>0</v>
      </c>
      <c r="D43" s="20"/>
      <c r="E43" s="107">
        <f>C43*D43</f>
        <v>0</v>
      </c>
      <c r="F43" s="154">
        <v>0</v>
      </c>
      <c r="G43" s="4"/>
      <c r="H43" s="2" t="s">
        <v>52</v>
      </c>
    </row>
    <row r="44" spans="1:8">
      <c r="A44" s="8" t="s">
        <v>33</v>
      </c>
      <c r="B44" s="8"/>
      <c r="C44" s="111">
        <f>B44*52</f>
        <v>0</v>
      </c>
      <c r="D44" s="20"/>
      <c r="E44" s="107">
        <f>C44*D44</f>
        <v>0</v>
      </c>
      <c r="F44" s="154">
        <v>0</v>
      </c>
      <c r="G44" s="4"/>
    </row>
    <row r="45" spans="1:8">
      <c r="A45" s="8" t="s">
        <v>36</v>
      </c>
      <c r="B45" s="8"/>
      <c r="C45" s="111">
        <f>B45*52</f>
        <v>0</v>
      </c>
      <c r="D45" s="20"/>
      <c r="E45" s="107">
        <f>C45*D45</f>
        <v>0</v>
      </c>
      <c r="F45" s="154">
        <v>0</v>
      </c>
      <c r="G45" s="4"/>
    </row>
    <row r="46" spans="1:8" ht="17.100000000000001">
      <c r="A46" s="8" t="s">
        <v>39</v>
      </c>
      <c r="B46" s="8"/>
      <c r="C46" s="111">
        <f>B46*52</f>
        <v>0</v>
      </c>
      <c r="D46" s="20"/>
      <c r="E46" s="108">
        <f>C46*D46</f>
        <v>0</v>
      </c>
      <c r="F46" s="155">
        <v>0</v>
      </c>
      <c r="G46" s="15"/>
    </row>
    <row r="47" spans="1:8">
      <c r="A47" s="293" t="str">
        <f>IF(OR(B43&gt;40,B44&gt;40,B45&gt;40,B46&gt;40),"This workbook cannot calculate overtime","")</f>
        <v/>
      </c>
      <c r="D47" s="16" t="s">
        <v>41</v>
      </c>
      <c r="E47" s="107">
        <f>SUM(E43:E46)</f>
        <v>0</v>
      </c>
      <c r="F47" s="107">
        <f>SUM(F43:F46)</f>
        <v>0</v>
      </c>
      <c r="G47" s="4"/>
    </row>
    <row r="48" spans="1:8" ht="17.100000000000001">
      <c r="A48" s="293"/>
      <c r="B48" s="299" t="s">
        <v>43</v>
      </c>
      <c r="C48" s="299"/>
      <c r="D48" s="299"/>
      <c r="E48" s="108">
        <f>E47*J10</f>
        <v>0</v>
      </c>
      <c r="F48" s="15"/>
      <c r="G48" s="15"/>
    </row>
    <row r="49" spans="1:7" ht="17.100000000000001">
      <c r="D49" s="16" t="s">
        <v>45</v>
      </c>
      <c r="E49" s="107">
        <f>E47+E48</f>
        <v>0</v>
      </c>
      <c r="F49" s="15"/>
      <c r="G49" s="15"/>
    </row>
    <row r="50" spans="1:7">
      <c r="C50" s="298" t="s">
        <v>47</v>
      </c>
      <c r="D50" s="297"/>
      <c r="E50" s="109">
        <f>E49/12</f>
        <v>0</v>
      </c>
      <c r="F50" s="109">
        <f>E50+F47</f>
        <v>0</v>
      </c>
      <c r="G50" s="17"/>
    </row>
    <row r="53" spans="1:7">
      <c r="A53" s="7" t="s">
        <v>54</v>
      </c>
      <c r="B53" s="8">
        <v>0</v>
      </c>
      <c r="C53" s="106">
        <f>B53*52</f>
        <v>0</v>
      </c>
      <c r="D53" s="9">
        <v>0</v>
      </c>
      <c r="E53" s="107">
        <f>C53*D53</f>
        <v>0</v>
      </c>
      <c r="F53" s="156">
        <v>0</v>
      </c>
    </row>
    <row r="54" spans="1:7">
      <c r="A54" s="8" t="s">
        <v>33</v>
      </c>
      <c r="B54" s="8"/>
      <c r="C54" s="106">
        <f>B54*52</f>
        <v>0</v>
      </c>
      <c r="D54" s="9">
        <v>0</v>
      </c>
      <c r="E54" s="107">
        <f>C54*D54</f>
        <v>0</v>
      </c>
      <c r="F54" s="156">
        <v>0</v>
      </c>
    </row>
    <row r="55" spans="1:7">
      <c r="A55" s="8" t="s">
        <v>36</v>
      </c>
      <c r="B55" s="8">
        <v>0</v>
      </c>
      <c r="C55" s="106">
        <f>B55*52</f>
        <v>0</v>
      </c>
      <c r="D55" s="9">
        <v>0</v>
      </c>
      <c r="E55" s="107">
        <f>C55*D55</f>
        <v>0</v>
      </c>
      <c r="F55" s="156">
        <v>0</v>
      </c>
    </row>
    <row r="56" spans="1:7" ht="17.100000000000001">
      <c r="A56" s="8" t="s">
        <v>39</v>
      </c>
      <c r="B56" s="8">
        <v>0</v>
      </c>
      <c r="C56" s="106">
        <f>B56*52</f>
        <v>0</v>
      </c>
      <c r="D56" s="9">
        <v>0</v>
      </c>
      <c r="E56" s="108">
        <f>C56*D56</f>
        <v>0</v>
      </c>
      <c r="F56" s="157">
        <v>0</v>
      </c>
    </row>
    <row r="57" spans="1:7">
      <c r="A57" s="293" t="str">
        <f>IF(OR(B53&gt;40,B54&gt;40,B55&gt;40,B56&gt;40),"This workbook cannot calculate overtime","")</f>
        <v/>
      </c>
      <c r="D57" s="16" t="s">
        <v>41</v>
      </c>
      <c r="E57" s="107">
        <f>SUM(E53:E56)</f>
        <v>0</v>
      </c>
      <c r="F57" s="107">
        <f>SUM(F53:F56)</f>
        <v>0</v>
      </c>
    </row>
    <row r="58" spans="1:7" ht="17.100000000000001">
      <c r="A58" s="293"/>
      <c r="B58" s="299" t="s">
        <v>43</v>
      </c>
      <c r="C58" s="299"/>
      <c r="D58" s="299"/>
      <c r="E58" s="108">
        <f>E57*J10</f>
        <v>0</v>
      </c>
    </row>
    <row r="59" spans="1:7">
      <c r="D59" s="16" t="s">
        <v>45</v>
      </c>
      <c r="E59" s="107">
        <f>E57+E58</f>
        <v>0</v>
      </c>
    </row>
    <row r="60" spans="1:7">
      <c r="B60" s="2" t="s">
        <v>52</v>
      </c>
      <c r="C60" s="297" t="s">
        <v>47</v>
      </c>
      <c r="D60" s="297"/>
      <c r="E60" s="109">
        <f>E59/12</f>
        <v>0</v>
      </c>
      <c r="F60" s="109">
        <f>E60+F57</f>
        <v>0</v>
      </c>
    </row>
    <row r="63" spans="1:7">
      <c r="A63" s="7" t="s">
        <v>55</v>
      </c>
      <c r="B63" s="8">
        <v>0</v>
      </c>
      <c r="C63" s="106">
        <f>B63*52</f>
        <v>0</v>
      </c>
      <c r="D63" s="9">
        <v>0</v>
      </c>
      <c r="E63" s="107">
        <f>C63*D63</f>
        <v>0</v>
      </c>
      <c r="F63" s="156">
        <v>0</v>
      </c>
    </row>
    <row r="64" spans="1:7">
      <c r="A64" s="8" t="s">
        <v>33</v>
      </c>
      <c r="B64" s="8">
        <v>0</v>
      </c>
      <c r="C64" s="106">
        <f>B64*52</f>
        <v>0</v>
      </c>
      <c r="D64" s="9">
        <v>0</v>
      </c>
      <c r="E64" s="107">
        <f>C64*D64</f>
        <v>0</v>
      </c>
      <c r="F64" s="156">
        <v>0</v>
      </c>
    </row>
    <row r="65" spans="1:6">
      <c r="A65" s="8" t="s">
        <v>36</v>
      </c>
      <c r="B65" s="8"/>
      <c r="C65" s="106">
        <f>B65*52</f>
        <v>0</v>
      </c>
      <c r="D65" s="9">
        <v>0</v>
      </c>
      <c r="E65" s="107">
        <f>C65*D65</f>
        <v>0</v>
      </c>
      <c r="F65" s="156">
        <v>0</v>
      </c>
    </row>
    <row r="66" spans="1:6" ht="17.100000000000001">
      <c r="A66" s="8" t="s">
        <v>39</v>
      </c>
      <c r="B66" s="8">
        <v>0</v>
      </c>
      <c r="C66" s="106">
        <f>B66*52</f>
        <v>0</v>
      </c>
      <c r="D66" s="9">
        <v>0</v>
      </c>
      <c r="E66" s="108">
        <f>C66*D66</f>
        <v>0</v>
      </c>
      <c r="F66" s="157">
        <v>0</v>
      </c>
    </row>
    <row r="67" spans="1:6">
      <c r="A67" s="293" t="str">
        <f>IF(OR(B63&gt;40,B64&gt;40,B65&gt;40,B66&gt;40),"This workbook cannot calculate overtime","")</f>
        <v/>
      </c>
      <c r="D67" s="16" t="s">
        <v>41</v>
      </c>
      <c r="E67" s="107">
        <f>SUM(E63:E66)</f>
        <v>0</v>
      </c>
      <c r="F67" s="107">
        <f>SUM(F63:F66)</f>
        <v>0</v>
      </c>
    </row>
    <row r="68" spans="1:6" ht="17.100000000000001">
      <c r="A68" s="293"/>
      <c r="B68" s="299" t="s">
        <v>43</v>
      </c>
      <c r="C68" s="299"/>
      <c r="D68" s="299"/>
      <c r="E68" s="108">
        <f>E67*J10</f>
        <v>0</v>
      </c>
    </row>
    <row r="69" spans="1:6">
      <c r="D69" s="16" t="s">
        <v>45</v>
      </c>
      <c r="E69" s="107">
        <f>E67+E68</f>
        <v>0</v>
      </c>
    </row>
    <row r="70" spans="1:6">
      <c r="B70" s="2" t="s">
        <v>52</v>
      </c>
      <c r="C70" s="297" t="s">
        <v>47</v>
      </c>
      <c r="D70" s="297"/>
      <c r="E70" s="109">
        <f>E69/12</f>
        <v>0</v>
      </c>
      <c r="F70" s="109">
        <f>E70+F67</f>
        <v>0</v>
      </c>
    </row>
    <row r="73" spans="1:6">
      <c r="A73" s="7" t="s">
        <v>56</v>
      </c>
      <c r="B73" s="8">
        <v>0</v>
      </c>
      <c r="C73" s="106">
        <f>B73*52</f>
        <v>0</v>
      </c>
      <c r="D73" s="9">
        <v>0</v>
      </c>
      <c r="E73" s="107">
        <f>C73*D73</f>
        <v>0</v>
      </c>
      <c r="F73" s="156">
        <v>0</v>
      </c>
    </row>
    <row r="74" spans="1:6">
      <c r="A74" s="8" t="s">
        <v>33</v>
      </c>
      <c r="B74" s="8">
        <v>0</v>
      </c>
      <c r="C74" s="106">
        <f>B74*52</f>
        <v>0</v>
      </c>
      <c r="D74" s="9">
        <v>0</v>
      </c>
      <c r="E74" s="107">
        <f>C74*D74</f>
        <v>0</v>
      </c>
      <c r="F74" s="156">
        <v>0</v>
      </c>
    </row>
    <row r="75" spans="1:6">
      <c r="A75" s="8" t="s">
        <v>36</v>
      </c>
      <c r="B75" s="8">
        <v>0</v>
      </c>
      <c r="C75" s="106">
        <f>B75*52</f>
        <v>0</v>
      </c>
      <c r="D75" s="9">
        <v>0</v>
      </c>
      <c r="E75" s="107">
        <f>C75*D75</f>
        <v>0</v>
      </c>
      <c r="F75" s="156">
        <v>0</v>
      </c>
    </row>
    <row r="76" spans="1:6" ht="17.100000000000001">
      <c r="A76" s="8" t="s">
        <v>39</v>
      </c>
      <c r="B76" s="8"/>
      <c r="C76" s="106">
        <f>B76*52</f>
        <v>0</v>
      </c>
      <c r="D76" s="9">
        <v>0</v>
      </c>
      <c r="E76" s="108">
        <f>C76*D76</f>
        <v>0</v>
      </c>
      <c r="F76" s="157">
        <v>0</v>
      </c>
    </row>
    <row r="77" spans="1:6">
      <c r="A77" s="293" t="str">
        <f>IF(OR(B73&gt;40,B74&gt;40,B75&gt;40,B76&gt;40),"This workbook cannot calculate overtime","")</f>
        <v/>
      </c>
      <c r="D77" s="16" t="s">
        <v>41</v>
      </c>
      <c r="E77" s="107">
        <f>SUM(E73:E76)</f>
        <v>0</v>
      </c>
      <c r="F77" s="107">
        <f>SUM(F73:F76)</f>
        <v>0</v>
      </c>
    </row>
    <row r="78" spans="1:6" ht="17.100000000000001">
      <c r="A78" s="293"/>
      <c r="B78" s="299" t="s">
        <v>43</v>
      </c>
      <c r="C78" s="299"/>
      <c r="D78" s="299"/>
      <c r="E78" s="108">
        <f>E77*J10</f>
        <v>0</v>
      </c>
    </row>
    <row r="79" spans="1:6">
      <c r="D79" s="16" t="s">
        <v>45</v>
      </c>
      <c r="E79" s="107">
        <f>E77+E78</f>
        <v>0</v>
      </c>
    </row>
    <row r="80" spans="1:6">
      <c r="B80" s="2" t="s">
        <v>52</v>
      </c>
      <c r="C80" s="297" t="s">
        <v>47</v>
      </c>
      <c r="D80" s="297"/>
      <c r="E80" s="109">
        <f>E79/12</f>
        <v>0</v>
      </c>
      <c r="F80" s="109">
        <f>E80+F77</f>
        <v>0</v>
      </c>
    </row>
    <row r="86" spans="1:11" ht="54.6" customHeight="1">
      <c r="A86" s="294" t="s">
        <v>20</v>
      </c>
      <c r="B86" s="294"/>
      <c r="C86" s="294"/>
      <c r="D86" s="294"/>
      <c r="E86" s="294"/>
      <c r="F86" s="294"/>
      <c r="G86" s="294"/>
      <c r="H86" s="294"/>
      <c r="I86" s="294"/>
      <c r="J86" s="294"/>
      <c r="K86" s="294"/>
    </row>
  </sheetData>
  <sheetProtection algorithmName="SHA-512" hashValue="6wb2DrYuq/z3wq63o3doYmisZaAz8th73nqJofbMUIFcpOKaTbqan4BOww5Wd2ehWDkW1/qI1v2jS5DzZQ+04Q==" saltValue="uFOUvMxc37F6Ka4Lwx2hoQ==" spinCount="100000" sheet="1" objects="1" scenarios="1" selectLockedCells="1"/>
  <mergeCells count="27">
    <mergeCell ref="L2:M2"/>
    <mergeCell ref="C40:D40"/>
    <mergeCell ref="B8:D8"/>
    <mergeCell ref="B18:D18"/>
    <mergeCell ref="B28:D28"/>
    <mergeCell ref="B38:D38"/>
    <mergeCell ref="A86:K86"/>
    <mergeCell ref="A1:K1"/>
    <mergeCell ref="C80:D80"/>
    <mergeCell ref="C10:D10"/>
    <mergeCell ref="C20:D20"/>
    <mergeCell ref="C70:D70"/>
    <mergeCell ref="C60:D60"/>
    <mergeCell ref="C50:D50"/>
    <mergeCell ref="C30:D30"/>
    <mergeCell ref="B48:D48"/>
    <mergeCell ref="B58:D58"/>
    <mergeCell ref="B68:D68"/>
    <mergeCell ref="B78:D78"/>
    <mergeCell ref="A7:A8"/>
    <mergeCell ref="A17:A18"/>
    <mergeCell ref="A27:A28"/>
    <mergeCell ref="A37:A38"/>
    <mergeCell ref="A47:A48"/>
    <mergeCell ref="A57:A58"/>
    <mergeCell ref="A67:A68"/>
    <mergeCell ref="A77:A78"/>
  </mergeCells>
  <phoneticPr fontId="7" type="noConversion"/>
  <conditionalFormatting sqref="A7 A17 A27 A37 A47 A57 A67 A77">
    <cfRule type="containsText" dxfId="29" priority="1" operator="containsText" text="This workbook cannot calculate overtime">
      <formula>NOT(ISERROR(SEARCH("This workbook cannot calculate overtime",A7)))</formula>
    </cfRule>
  </conditionalFormatting>
  <conditionalFormatting sqref="B3:B6 B13:B17 B23:B26 B33:B36 B43:B46 B53:B56 B63:B66 B73:B76">
    <cfRule type="cellIs" dxfId="28" priority="2" operator="greaterThan">
      <formula>40</formula>
    </cfRule>
  </conditionalFormatting>
  <pageMargins left="0.27" right="0.2" top="0.59" bottom="0.92" header="0.26" footer="0.24"/>
  <pageSetup scale="91" orientation="landscape" r:id="rId1"/>
  <headerFooter alignWithMargins="0">
    <oddHeader>&amp;C&amp;"Arial,Bold"&amp;11&amp;A</oddHeader>
    <oddFooter>&amp;L
&amp;G&amp;Cwww.FirstChildrensFinance.org
1-866-562-6801</oddFooter>
  </headerFooter>
  <rowBreaks count="1" manualBreakCount="1">
    <brk id="40"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tint="-0.249977111117893"/>
  </sheetPr>
  <dimension ref="A1:N41"/>
  <sheetViews>
    <sheetView zoomScaleNormal="100" workbookViewId="0">
      <selection activeCell="B3" sqref="B3:C4"/>
    </sheetView>
  </sheetViews>
  <sheetFormatPr defaultColWidth="9" defaultRowHeight="14.1"/>
  <cols>
    <col min="1" max="1" width="27.140625" style="2" customWidth="1"/>
    <col min="2" max="2" width="11.28515625" style="2" bestFit="1" customWidth="1"/>
    <col min="3" max="3" width="10.28515625" style="2" bestFit="1" customWidth="1"/>
    <col min="4" max="4" width="12.28515625" style="2" bestFit="1" customWidth="1"/>
    <col min="5" max="5" width="12.28515625" style="2" customWidth="1"/>
    <col min="6" max="6" width="14.28515625" style="2" bestFit="1" customWidth="1"/>
    <col min="7" max="8" width="11.28515625" style="2" bestFit="1" customWidth="1"/>
    <col min="9" max="9" width="13.42578125" style="2" bestFit="1" customWidth="1"/>
    <col min="10" max="10" width="31.140625" style="2" bestFit="1" customWidth="1"/>
    <col min="11" max="11" width="10.7109375" style="2" bestFit="1" customWidth="1"/>
    <col min="12" max="16384" width="9" style="2"/>
  </cols>
  <sheetData>
    <row r="1" spans="1:14" ht="152.85" customHeight="1" thickBot="1">
      <c r="A1" s="295" t="s">
        <v>57</v>
      </c>
      <c r="B1" s="296"/>
      <c r="C1" s="296"/>
      <c r="D1" s="296"/>
      <c r="E1" s="296"/>
      <c r="F1" s="296"/>
      <c r="G1" s="296"/>
      <c r="H1" s="296"/>
      <c r="I1" s="296"/>
      <c r="J1" s="296"/>
      <c r="K1" s="296"/>
    </row>
    <row r="2" spans="1:14" ht="30">
      <c r="A2" s="21" t="s">
        <v>58</v>
      </c>
      <c r="B2" s="22" t="s">
        <v>59</v>
      </c>
      <c r="C2" s="22" t="s">
        <v>60</v>
      </c>
      <c r="D2" s="22" t="s">
        <v>26</v>
      </c>
      <c r="E2" s="22" t="s">
        <v>61</v>
      </c>
      <c r="F2" s="22" t="s">
        <v>62</v>
      </c>
      <c r="G2" s="22" t="s">
        <v>63</v>
      </c>
      <c r="H2" s="22" t="s">
        <v>64</v>
      </c>
      <c r="J2" s="300" t="s">
        <v>65</v>
      </c>
      <c r="K2" s="301"/>
      <c r="N2" s="3"/>
    </row>
    <row r="3" spans="1:14">
      <c r="A3" s="8" t="s">
        <v>66</v>
      </c>
      <c r="B3" s="8"/>
      <c r="C3" s="9"/>
      <c r="D3" s="107">
        <f>(B3*C3)*52</f>
        <v>0</v>
      </c>
      <c r="E3" s="107">
        <f t="shared" ref="E3:E8" si="0">D3/12</f>
        <v>0</v>
      </c>
      <c r="F3" s="107">
        <f t="shared" ref="F3:F8" si="1">E3*$K$16</f>
        <v>0</v>
      </c>
      <c r="G3" s="152"/>
      <c r="H3" s="107">
        <f t="shared" ref="H3:H9" si="2">E3+F3+G3</f>
        <v>0</v>
      </c>
      <c r="J3" s="12" t="s">
        <v>32</v>
      </c>
      <c r="K3" s="104">
        <f>E9</f>
        <v>0</v>
      </c>
    </row>
    <row r="4" spans="1:14">
      <c r="A4" s="8" t="s">
        <v>67</v>
      </c>
      <c r="B4" s="8"/>
      <c r="C4" s="9"/>
      <c r="D4" s="107">
        <f t="shared" ref="D4:D8" si="3">(B4*C4)*52</f>
        <v>0</v>
      </c>
      <c r="E4" s="107">
        <f t="shared" si="0"/>
        <v>0</v>
      </c>
      <c r="F4" s="107">
        <f t="shared" si="1"/>
        <v>0</v>
      </c>
      <c r="G4" s="152"/>
      <c r="H4" s="107">
        <f t="shared" si="2"/>
        <v>0</v>
      </c>
      <c r="J4" s="12" t="s">
        <v>35</v>
      </c>
      <c r="K4" s="104">
        <f>E9*(SUM(K10:K12))</f>
        <v>0</v>
      </c>
    </row>
    <row r="5" spans="1:14" ht="15" thickBot="1">
      <c r="A5" s="8" t="s">
        <v>68</v>
      </c>
      <c r="B5" s="8"/>
      <c r="C5" s="9">
        <v>0</v>
      </c>
      <c r="D5" s="107">
        <f t="shared" si="3"/>
        <v>0</v>
      </c>
      <c r="E5" s="107">
        <f t="shared" si="0"/>
        <v>0</v>
      </c>
      <c r="F5" s="107">
        <f t="shared" si="1"/>
        <v>0</v>
      </c>
      <c r="G5" s="152"/>
      <c r="H5" s="107">
        <f t="shared" si="2"/>
        <v>0</v>
      </c>
      <c r="J5" s="14" t="s">
        <v>38</v>
      </c>
      <c r="K5" s="105">
        <f>(E9*(SUM(K13:K15)))+(G9)</f>
        <v>0</v>
      </c>
    </row>
    <row r="6" spans="1:14">
      <c r="A6" s="8" t="s">
        <v>69</v>
      </c>
      <c r="B6" s="8"/>
      <c r="C6" s="9">
        <v>0</v>
      </c>
      <c r="D6" s="107">
        <f t="shared" si="3"/>
        <v>0</v>
      </c>
      <c r="E6" s="107">
        <f t="shared" si="0"/>
        <v>0</v>
      </c>
      <c r="F6" s="107">
        <f t="shared" si="1"/>
        <v>0</v>
      </c>
      <c r="G6" s="152">
        <v>0</v>
      </c>
      <c r="H6" s="107">
        <f t="shared" si="2"/>
        <v>0</v>
      </c>
    </row>
    <row r="7" spans="1:14">
      <c r="A7" s="8" t="s">
        <v>70</v>
      </c>
      <c r="B7" s="8"/>
      <c r="C7" s="9">
        <v>0</v>
      </c>
      <c r="D7" s="107">
        <f t="shared" si="3"/>
        <v>0</v>
      </c>
      <c r="E7" s="107">
        <f t="shared" si="0"/>
        <v>0</v>
      </c>
      <c r="F7" s="107">
        <f t="shared" si="1"/>
        <v>0</v>
      </c>
      <c r="G7" s="152">
        <v>0</v>
      </c>
      <c r="H7" s="107">
        <f t="shared" si="2"/>
        <v>0</v>
      </c>
    </row>
    <row r="8" spans="1:14" ht="18" thickBot="1">
      <c r="A8" s="8" t="s">
        <v>70</v>
      </c>
      <c r="B8" s="8"/>
      <c r="C8" s="9">
        <v>0</v>
      </c>
      <c r="D8" s="107">
        <f t="shared" si="3"/>
        <v>0</v>
      </c>
      <c r="E8" s="108">
        <f t="shared" si="0"/>
        <v>0</v>
      </c>
      <c r="F8" s="108">
        <f t="shared" si="1"/>
        <v>0</v>
      </c>
      <c r="G8" s="153">
        <v>0</v>
      </c>
      <c r="H8" s="108">
        <f t="shared" si="2"/>
        <v>0</v>
      </c>
      <c r="J8" s="303"/>
      <c r="K8" s="303"/>
    </row>
    <row r="9" spans="1:14" ht="15">
      <c r="D9" s="107">
        <f>SUM(D3:D8)</f>
        <v>0</v>
      </c>
      <c r="E9" s="107">
        <f>SUM(E3:E8)</f>
        <v>0</v>
      </c>
      <c r="F9" s="107">
        <f>SUM(F3:F8)</f>
        <v>0</v>
      </c>
      <c r="G9" s="107">
        <f>SUM(G3:G8)</f>
        <v>0</v>
      </c>
      <c r="H9" s="107">
        <f t="shared" si="2"/>
        <v>0</v>
      </c>
      <c r="J9" s="160" t="s">
        <v>28</v>
      </c>
      <c r="K9" s="161" t="s">
        <v>29</v>
      </c>
      <c r="L9" s="148" t="s">
        <v>71</v>
      </c>
    </row>
    <row r="10" spans="1:14" ht="17.100000000000001">
      <c r="B10" s="23"/>
      <c r="C10" s="23"/>
      <c r="D10" s="15"/>
      <c r="E10" s="15"/>
      <c r="F10" s="15"/>
      <c r="J10" s="13" t="s">
        <v>34</v>
      </c>
      <c r="K10" s="162">
        <f>'Room Staffing'!J4</f>
        <v>0</v>
      </c>
    </row>
    <row r="11" spans="1:14">
      <c r="C11" s="4"/>
      <c r="D11" s="4"/>
      <c r="E11" s="4"/>
      <c r="F11" s="4"/>
      <c r="J11" s="13" t="s">
        <v>37</v>
      </c>
      <c r="K11" s="162">
        <f>'Room Staffing'!J5</f>
        <v>0</v>
      </c>
    </row>
    <row r="12" spans="1:14">
      <c r="B12" s="24" t="s">
        <v>52</v>
      </c>
      <c r="C12" s="24"/>
      <c r="D12" s="17" t="s">
        <v>52</v>
      </c>
      <c r="E12" s="17"/>
      <c r="F12" s="17"/>
      <c r="G12" s="17" t="s">
        <v>52</v>
      </c>
      <c r="J12" s="13" t="s">
        <v>40</v>
      </c>
      <c r="K12" s="162">
        <f>'Room Staffing'!J6</f>
        <v>0</v>
      </c>
    </row>
    <row r="13" spans="1:14">
      <c r="A13" s="304"/>
      <c r="B13" s="304"/>
      <c r="C13" s="24"/>
      <c r="D13" s="24"/>
      <c r="E13" s="24"/>
      <c r="J13" s="13" t="s">
        <v>42</v>
      </c>
      <c r="K13" s="163">
        <f>'Room Staffing'!J7</f>
        <v>0</v>
      </c>
    </row>
    <row r="14" spans="1:14">
      <c r="B14" s="25"/>
      <c r="J14" s="13" t="s">
        <v>44</v>
      </c>
      <c r="K14" s="163">
        <f>'Room Staffing'!J8</f>
        <v>0</v>
      </c>
    </row>
    <row r="15" spans="1:14">
      <c r="B15" s="25"/>
      <c r="J15" s="13" t="s">
        <v>46</v>
      </c>
      <c r="K15" s="163">
        <f>'Room Staffing'!J9</f>
        <v>0</v>
      </c>
    </row>
    <row r="16" spans="1:14" ht="15" thickBot="1">
      <c r="B16" s="25"/>
      <c r="D16" s="2" t="s">
        <v>52</v>
      </c>
      <c r="J16" s="26" t="s">
        <v>45</v>
      </c>
      <c r="K16" s="112">
        <f>SUM(K10:K15)</f>
        <v>0</v>
      </c>
    </row>
    <row r="17" spans="1:11">
      <c r="B17" s="25"/>
    </row>
    <row r="18" spans="1:11">
      <c r="B18" s="25"/>
    </row>
    <row r="19" spans="1:11">
      <c r="B19" s="25"/>
      <c r="D19" s="2" t="s">
        <v>52</v>
      </c>
    </row>
    <row r="20" spans="1:11">
      <c r="B20" s="25"/>
    </row>
    <row r="21" spans="1:11">
      <c r="B21" s="25"/>
    </row>
    <row r="22" spans="1:11">
      <c r="B22" s="25"/>
    </row>
    <row r="23" spans="1:11" ht="52.5" customHeight="1">
      <c r="A23" s="302" t="s">
        <v>20</v>
      </c>
      <c r="B23" s="302"/>
      <c r="C23" s="302"/>
      <c r="D23" s="302"/>
      <c r="E23" s="302"/>
      <c r="F23" s="302"/>
      <c r="G23" s="302"/>
      <c r="H23" s="302"/>
      <c r="I23" s="302"/>
      <c r="J23" s="302"/>
      <c r="K23" s="302"/>
    </row>
    <row r="24" spans="1:11">
      <c r="B24" s="25"/>
    </row>
    <row r="25" spans="1:11">
      <c r="B25" s="25"/>
    </row>
    <row r="26" spans="1:11">
      <c r="B26" s="25"/>
    </row>
    <row r="27" spans="1:11">
      <c r="B27" s="25"/>
    </row>
    <row r="28" spans="1:11">
      <c r="B28" s="25"/>
    </row>
    <row r="29" spans="1:11">
      <c r="B29" s="25"/>
    </row>
    <row r="30" spans="1:11">
      <c r="B30" s="25"/>
    </row>
    <row r="31" spans="1:11">
      <c r="B31" s="25"/>
    </row>
    <row r="32" spans="1:11">
      <c r="B32" s="25"/>
    </row>
    <row r="33" spans="2:2">
      <c r="B33" s="25"/>
    </row>
    <row r="34" spans="2:2">
      <c r="B34" s="25"/>
    </row>
    <row r="35" spans="2:2">
      <c r="B35" s="25"/>
    </row>
    <row r="36" spans="2:2">
      <c r="B36" s="25"/>
    </row>
    <row r="37" spans="2:2">
      <c r="B37" s="25"/>
    </row>
    <row r="38" spans="2:2">
      <c r="B38" s="25"/>
    </row>
    <row r="39" spans="2:2" ht="17.100000000000001">
      <c r="B39" s="27"/>
    </row>
    <row r="40" spans="2:2">
      <c r="B40" s="25"/>
    </row>
    <row r="41" spans="2:2">
      <c r="B41" s="4"/>
    </row>
  </sheetData>
  <sheetProtection algorithmName="SHA-512" hashValue="QdTCpjQ5mJ9k2RPO9Odt0o+/nP+KL1Kp9t9LBKigW+d1YffeV4mXBdbvWj9f2XImEFwP/sJoSNm2N+viyBf0Jg==" saltValue="+TieBN110lYK+w4+Xob43w==" spinCount="100000" sheet="1" objects="1" scenarios="1" selectLockedCells="1"/>
  <mergeCells count="5">
    <mergeCell ref="A23:K23"/>
    <mergeCell ref="J8:K8"/>
    <mergeCell ref="A13:B13"/>
    <mergeCell ref="J2:K2"/>
    <mergeCell ref="A1:K1"/>
  </mergeCells>
  <phoneticPr fontId="7" type="noConversion"/>
  <pageMargins left="0.47" right="0.18" top="0.36" bottom="0.5" header="0.17" footer="0.17"/>
  <pageSetup orientation="landscape" r:id="rId1"/>
  <headerFooter alignWithMargins="0">
    <oddHeader>&amp;C&amp;"Arial,Bold"&amp;11&amp;A</oddHeader>
    <oddFooter>&amp;Cwww.FirstChildrensFinance.org
1-866-562-6801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tint="0.39997558519241921"/>
  </sheetPr>
  <dimension ref="A1:L38"/>
  <sheetViews>
    <sheetView zoomScaleNormal="100" workbookViewId="0">
      <selection activeCell="H15" sqref="H15"/>
    </sheetView>
  </sheetViews>
  <sheetFormatPr defaultColWidth="9.140625" defaultRowHeight="15"/>
  <cols>
    <col min="1" max="1" width="19.140625" style="28" bestFit="1" customWidth="1"/>
    <col min="2" max="2" width="14.42578125" style="28" customWidth="1"/>
    <col min="3" max="3" width="14.42578125" style="28" bestFit="1" customWidth="1"/>
    <col min="4" max="4" width="11.85546875" style="28" customWidth="1"/>
    <col min="5" max="5" width="14.42578125" style="28" customWidth="1"/>
    <col min="6" max="6" width="11.28515625" style="28" customWidth="1"/>
    <col min="7" max="7" width="13.28515625" style="28" customWidth="1"/>
    <col min="8" max="8" width="27.140625" style="28" bestFit="1" customWidth="1"/>
    <col min="9" max="9" width="10.42578125" style="28" bestFit="1" customWidth="1"/>
    <col min="10" max="16384" width="9.140625" style="28"/>
  </cols>
  <sheetData>
    <row r="1" spans="1:12" ht="77.099999999999994" customHeight="1">
      <c r="A1" s="308" t="s">
        <v>72</v>
      </c>
      <c r="B1" s="308"/>
      <c r="C1" s="308"/>
      <c r="D1" s="308"/>
      <c r="E1" s="308"/>
      <c r="F1" s="308"/>
      <c r="G1" s="308"/>
      <c r="H1" s="308"/>
      <c r="I1" s="308"/>
      <c r="J1" s="308"/>
      <c r="K1" s="308"/>
      <c r="L1" s="308"/>
    </row>
    <row r="2" spans="1:12" ht="25.5" customHeight="1">
      <c r="A2" s="29"/>
      <c r="B2" s="29"/>
      <c r="C2" s="29"/>
    </row>
    <row r="3" spans="1:12" ht="27" customHeight="1">
      <c r="A3" s="305" t="s">
        <v>73</v>
      </c>
      <c r="B3" s="305"/>
      <c r="C3" s="305"/>
      <c r="D3" s="305"/>
      <c r="E3" s="305"/>
      <c r="F3" s="305"/>
      <c r="H3" s="307" t="s">
        <v>74</v>
      </c>
      <c r="I3" s="307"/>
    </row>
    <row r="4" spans="1:12" s="32" customFormat="1" ht="36.75" customHeight="1">
      <c r="A4" s="30" t="s">
        <v>75</v>
      </c>
      <c r="B4" s="31" t="s">
        <v>76</v>
      </c>
      <c r="C4" s="31" t="s">
        <v>77</v>
      </c>
      <c r="D4" s="31" t="s">
        <v>78</v>
      </c>
      <c r="E4" s="31" t="s">
        <v>79</v>
      </c>
      <c r="F4" s="31" t="s">
        <v>80</v>
      </c>
      <c r="H4" s="286" t="s">
        <v>81</v>
      </c>
      <c r="I4" s="158">
        <f>F21</f>
        <v>0</v>
      </c>
      <c r="J4" s="148" t="s">
        <v>82</v>
      </c>
    </row>
    <row r="5" spans="1:12">
      <c r="A5" s="33" t="s">
        <v>83</v>
      </c>
      <c r="B5" s="34"/>
      <c r="C5" s="35"/>
      <c r="D5" s="34"/>
      <c r="E5" s="287" t="str">
        <f>IFERROR((Table1[[#This Row],[Daily Need]]*20)/Table1[[#This Row],[Number per Package]],"")</f>
        <v/>
      </c>
      <c r="F5" s="288" t="str">
        <f>IFERROR(Table1[[#This Row],[Monthly Purchase]]*Table1[[#This Row],[Cost per Package]],"")</f>
        <v/>
      </c>
      <c r="H5" s="36" t="s">
        <v>84</v>
      </c>
      <c r="I5" s="158">
        <f>C34</f>
        <v>0</v>
      </c>
      <c r="J5" s="148" t="s">
        <v>82</v>
      </c>
    </row>
    <row r="6" spans="1:12">
      <c r="A6" s="33" t="s">
        <v>85</v>
      </c>
      <c r="B6" s="34"/>
      <c r="C6" s="35"/>
      <c r="D6" s="34"/>
      <c r="E6" s="287" t="str">
        <f>IFERROR((Table1[[#This Row],[Daily Need]]*20)/Table1[[#This Row],[Number per Package]],"")</f>
        <v/>
      </c>
      <c r="F6" s="288" t="str">
        <f>IFERROR(Table1[[#This Row],[Monthly Purchase]]*Table1[[#This Row],[Cost per Package]],"")</f>
        <v/>
      </c>
      <c r="H6" s="36" t="s">
        <v>86</v>
      </c>
      <c r="I6" s="37"/>
    </row>
    <row r="7" spans="1:12">
      <c r="A7" s="33" t="s">
        <v>87</v>
      </c>
      <c r="B7" s="34"/>
      <c r="C7" s="35"/>
      <c r="D7" s="34"/>
      <c r="E7" s="287" t="str">
        <f>IFERROR((Table1[[#This Row],[Daily Need]]*20)/Table1[[#This Row],[Number per Package]],"")</f>
        <v/>
      </c>
      <c r="F7" s="288" t="str">
        <f>IFERROR(Table1[[#This Row],[Monthly Purchase]]*Table1[[#This Row],[Cost per Package]],"")</f>
        <v/>
      </c>
      <c r="H7" s="36" t="s">
        <v>88</v>
      </c>
      <c r="I7" s="37"/>
    </row>
    <row r="8" spans="1:12">
      <c r="A8" s="33" t="s">
        <v>89</v>
      </c>
      <c r="B8" s="34"/>
      <c r="C8" s="35"/>
      <c r="D8" s="34"/>
      <c r="E8" s="287" t="str">
        <f>IFERROR((Table1[[#This Row],[Daily Need]]*20)/Table1[[#This Row],[Number per Package]],"")</f>
        <v/>
      </c>
      <c r="F8" s="288" t="str">
        <f>IFERROR(Table1[[#This Row],[Monthly Purchase]]*Table1[[#This Row],[Cost per Package]],"")</f>
        <v/>
      </c>
      <c r="H8" s="36" t="s">
        <v>90</v>
      </c>
      <c r="I8" s="37"/>
    </row>
    <row r="9" spans="1:12">
      <c r="A9" s="33" t="s">
        <v>91</v>
      </c>
      <c r="B9" s="34"/>
      <c r="C9" s="35"/>
      <c r="D9" s="34"/>
      <c r="E9" s="287" t="str">
        <f>IFERROR((Table1[[#This Row],[Daily Need]]*20)/Table1[[#This Row],[Number per Package]],"")</f>
        <v/>
      </c>
      <c r="F9" s="288" t="str">
        <f>IFERROR(Table1[[#This Row],[Monthly Purchase]]*Table1[[#This Row],[Cost per Package]],"")</f>
        <v/>
      </c>
      <c r="H9" s="36" t="s">
        <v>92</v>
      </c>
      <c r="I9" s="37"/>
    </row>
    <row r="10" spans="1:12">
      <c r="A10" s="33" t="s">
        <v>93</v>
      </c>
      <c r="B10" s="34"/>
      <c r="C10" s="35"/>
      <c r="D10" s="34"/>
      <c r="E10" s="287" t="str">
        <f>IFERROR((Table1[[#This Row],[Daily Need]]*20)/Table1[[#This Row],[Number per Package]],"")</f>
        <v/>
      </c>
      <c r="F10" s="288" t="str">
        <f>IFERROR(Table1[[#This Row],[Monthly Purchase]]*Table1[[#This Row],[Cost per Package]],"")</f>
        <v/>
      </c>
      <c r="H10" s="36" t="s">
        <v>94</v>
      </c>
      <c r="I10" s="37"/>
    </row>
    <row r="11" spans="1:12">
      <c r="A11" s="33" t="s">
        <v>95</v>
      </c>
      <c r="B11" s="34"/>
      <c r="C11" s="35"/>
      <c r="D11" s="34"/>
      <c r="E11" s="287" t="str">
        <f>IFERROR((Table1[[#This Row],[Daily Need]]*20)/Table1[[#This Row],[Number per Package]],"")</f>
        <v/>
      </c>
      <c r="F11" s="288" t="str">
        <f>IFERROR(Table1[[#This Row],[Monthly Purchase]]*Table1[[#This Row],[Cost per Package]],"")</f>
        <v/>
      </c>
      <c r="H11" s="36" t="s">
        <v>96</v>
      </c>
      <c r="I11" s="37"/>
    </row>
    <row r="12" spans="1:12">
      <c r="A12" s="33" t="s">
        <v>97</v>
      </c>
      <c r="B12" s="34"/>
      <c r="C12" s="35"/>
      <c r="D12" s="34"/>
      <c r="E12" s="287" t="str">
        <f>IFERROR((Table1[[#This Row],[Daily Need]]*20)/Table1[[#This Row],[Number per Package]],"")</f>
        <v/>
      </c>
      <c r="F12" s="288" t="str">
        <f>IFERROR(Table1[[#This Row],[Monthly Purchase]]*Table1[[#This Row],[Cost per Package]],"")</f>
        <v/>
      </c>
      <c r="H12" s="36" t="s">
        <v>98</v>
      </c>
      <c r="I12" s="37"/>
      <c r="L12" s="150"/>
    </row>
    <row r="13" spans="1:12">
      <c r="A13" s="33" t="s">
        <v>99</v>
      </c>
      <c r="B13" s="34"/>
      <c r="C13" s="35"/>
      <c r="D13" s="34"/>
      <c r="E13" s="287" t="str">
        <f>IFERROR((Table1[[#This Row],[Daily Need]]*20)/Table1[[#This Row],[Number per Package]],"")</f>
        <v/>
      </c>
      <c r="F13" s="288" t="str">
        <f>IFERROR(Table1[[#This Row],[Monthly Purchase]]*Table1[[#This Row],[Cost per Package]],"")</f>
        <v/>
      </c>
      <c r="H13" s="36" t="s">
        <v>100</v>
      </c>
      <c r="I13" s="37"/>
    </row>
    <row r="14" spans="1:12">
      <c r="A14" s="33" t="s">
        <v>101</v>
      </c>
      <c r="B14" s="34"/>
      <c r="C14" s="35"/>
      <c r="D14" s="34"/>
      <c r="E14" s="287" t="str">
        <f>IFERROR((Table1[[#This Row],[Daily Need]]*20)/Table1[[#This Row],[Number per Package]],"")</f>
        <v/>
      </c>
      <c r="F14" s="288" t="str">
        <f>IFERROR(Table1[[#This Row],[Monthly Purchase]]*Table1[[#This Row],[Cost per Package]],"")</f>
        <v/>
      </c>
      <c r="H14" s="36" t="s">
        <v>102</v>
      </c>
      <c r="I14" s="37"/>
    </row>
    <row r="15" spans="1:12">
      <c r="A15" s="33" t="s">
        <v>103</v>
      </c>
      <c r="B15" s="34"/>
      <c r="C15" s="35"/>
      <c r="D15" s="34"/>
      <c r="E15" s="287" t="str">
        <f>IFERROR((Table1[[#This Row],[Daily Need]]*20)/Table1[[#This Row],[Number per Package]],"")</f>
        <v/>
      </c>
      <c r="F15" s="288" t="str">
        <f>IFERROR(Table1[[#This Row],[Monthly Purchase]]*Table1[[#This Row],[Cost per Package]],"")</f>
        <v/>
      </c>
      <c r="H15" s="36" t="s">
        <v>104</v>
      </c>
      <c r="I15" s="37"/>
    </row>
    <row r="16" spans="1:12">
      <c r="A16" s="33" t="s">
        <v>105</v>
      </c>
      <c r="B16" s="34"/>
      <c r="C16" s="35"/>
      <c r="D16" s="34"/>
      <c r="E16" s="287" t="str">
        <f>IFERROR((Table1[[#This Row],[Daily Need]]*20)/Table1[[#This Row],[Number per Package]],"")</f>
        <v/>
      </c>
      <c r="F16" s="288" t="str">
        <f>IFERROR(Table1[[#This Row],[Monthly Purchase]]*Table1[[#This Row],[Cost per Package]],"")</f>
        <v/>
      </c>
      <c r="H16" s="36" t="s">
        <v>106</v>
      </c>
      <c r="I16" s="37"/>
    </row>
    <row r="17" spans="1:9">
      <c r="A17" s="33" t="s">
        <v>107</v>
      </c>
      <c r="B17" s="34"/>
      <c r="C17" s="35"/>
      <c r="D17" s="34"/>
      <c r="E17" s="287" t="str">
        <f>IFERROR((Table1[[#This Row],[Daily Need]]*20)/Table1[[#This Row],[Number per Package]],"")</f>
        <v/>
      </c>
      <c r="F17" s="288" t="str">
        <f>IFERROR(Table1[[#This Row],[Monthly Purchase]]*Table1[[#This Row],[Cost per Package]],"")</f>
        <v/>
      </c>
      <c r="H17" s="36" t="s">
        <v>108</v>
      </c>
      <c r="I17" s="37"/>
    </row>
    <row r="18" spans="1:9">
      <c r="A18" s="33" t="s">
        <v>109</v>
      </c>
      <c r="B18" s="34"/>
      <c r="C18" s="35"/>
      <c r="D18" s="34"/>
      <c r="E18" s="287" t="str">
        <f>IFERROR((Table1[[#This Row],[Daily Need]]*20)/Table1[[#This Row],[Number per Package]],"")</f>
        <v/>
      </c>
      <c r="F18" s="288" t="str">
        <f>IFERROR(Table1[[#This Row],[Monthly Purchase]]*Table1[[#This Row],[Cost per Package]],"")</f>
        <v/>
      </c>
      <c r="H18" s="36" t="s">
        <v>110</v>
      </c>
      <c r="I18" s="37"/>
    </row>
    <row r="19" spans="1:9">
      <c r="A19" s="33" t="s">
        <v>111</v>
      </c>
      <c r="B19" s="34"/>
      <c r="C19" s="35"/>
      <c r="D19" s="34"/>
      <c r="E19" s="287" t="str">
        <f>IFERROR((Table1[[#This Row],[Daily Need]]*20)/Table1[[#This Row],[Number per Package]],"")</f>
        <v/>
      </c>
      <c r="F19" s="288" t="str">
        <f>IFERROR(Table1[[#This Row],[Monthly Purchase]]*Table1[[#This Row],[Cost per Package]],"")</f>
        <v/>
      </c>
      <c r="H19" s="36" t="s">
        <v>112</v>
      </c>
      <c r="I19" s="37"/>
    </row>
    <row r="20" spans="1:9">
      <c r="A20" s="38" t="s">
        <v>113</v>
      </c>
      <c r="B20" s="39"/>
      <c r="C20" s="40"/>
      <c r="D20" s="39"/>
      <c r="E20" s="287" t="str">
        <f>IFERROR((Table1[[#This Row],[Daily Need]]*20)/Table1[[#This Row],[Number per Package]],"")</f>
        <v/>
      </c>
      <c r="F20" s="288" t="str">
        <f>IFERROR(Table1[[#This Row],[Monthly Purchase]]*Table1[[#This Row],[Cost per Package]],"")</f>
        <v/>
      </c>
      <c r="H20" s="36" t="s">
        <v>114</v>
      </c>
      <c r="I20" s="37"/>
    </row>
    <row r="21" spans="1:9">
      <c r="D21" s="41"/>
      <c r="E21" s="42" t="s">
        <v>115</v>
      </c>
      <c r="F21" s="113">
        <f>SUM(Table1[Monthly Cost])</f>
        <v>0</v>
      </c>
      <c r="H21" s="36" t="s">
        <v>116</v>
      </c>
      <c r="I21" s="37"/>
    </row>
    <row r="22" spans="1:9">
      <c r="A22" s="306"/>
      <c r="B22" s="306"/>
      <c r="C22" s="306"/>
      <c r="D22" s="306"/>
      <c r="E22" s="306"/>
      <c r="F22" s="306"/>
      <c r="H22" s="36" t="s">
        <v>117</v>
      </c>
      <c r="I22" s="37"/>
    </row>
    <row r="23" spans="1:9" ht="15.95">
      <c r="A23" s="305" t="s">
        <v>118</v>
      </c>
      <c r="B23" s="305"/>
      <c r="C23" s="305"/>
      <c r="D23" s="151"/>
      <c r="E23" s="151"/>
      <c r="F23" s="151"/>
      <c r="H23" s="36" t="s">
        <v>119</v>
      </c>
      <c r="I23" s="37"/>
    </row>
    <row r="24" spans="1:9" ht="28.5" customHeight="1">
      <c r="A24" s="43" t="s">
        <v>120</v>
      </c>
      <c r="B24" s="44" t="s">
        <v>121</v>
      </c>
      <c r="C24" s="45" t="s">
        <v>122</v>
      </c>
      <c r="H24" s="36" t="s">
        <v>123</v>
      </c>
      <c r="I24" s="37"/>
    </row>
    <row r="25" spans="1:9">
      <c r="A25" s="279" t="s">
        <v>124</v>
      </c>
      <c r="B25" s="35"/>
      <c r="C25" s="289">
        <f>Table2[[#This Row],[Daily Cost per Child]]*20</f>
        <v>0</v>
      </c>
      <c r="H25" s="36" t="s">
        <v>125</v>
      </c>
      <c r="I25" s="37"/>
    </row>
    <row r="26" spans="1:9">
      <c r="A26" s="279" t="s">
        <v>126</v>
      </c>
      <c r="B26" s="35"/>
      <c r="C26" s="289">
        <f>Table2[[#This Row],[Daily Cost per Child]]*20</f>
        <v>0</v>
      </c>
      <c r="H26" s="36" t="s">
        <v>127</v>
      </c>
      <c r="I26" s="37"/>
    </row>
    <row r="27" spans="1:9">
      <c r="A27" s="279" t="s">
        <v>128</v>
      </c>
      <c r="B27" s="35"/>
      <c r="C27" s="289">
        <f>Table2[[#This Row],[Daily Cost per Child]]*20</f>
        <v>0</v>
      </c>
      <c r="H27" s="36" t="s">
        <v>129</v>
      </c>
      <c r="I27" s="37"/>
    </row>
    <row r="28" spans="1:9">
      <c r="A28" s="279" t="s">
        <v>130</v>
      </c>
      <c r="B28" s="35"/>
      <c r="C28" s="289">
        <f>Table2[[#This Row],[Daily Cost per Child]]*20</f>
        <v>0</v>
      </c>
      <c r="H28" s="36" t="s">
        <v>46</v>
      </c>
      <c r="I28" s="37"/>
    </row>
    <row r="29" spans="1:9" ht="17.100000000000001">
      <c r="A29" s="279" t="s">
        <v>131</v>
      </c>
      <c r="B29" s="35"/>
      <c r="C29" s="289">
        <f>Table2[[#This Row],[Daily Cost per Child]]*20</f>
        <v>0</v>
      </c>
      <c r="H29" s="36" t="s">
        <v>132</v>
      </c>
      <c r="I29" s="46"/>
    </row>
    <row r="30" spans="1:9">
      <c r="A30" s="279" t="s">
        <v>133</v>
      </c>
      <c r="B30" s="35"/>
      <c r="C30" s="289">
        <f>Table2[[#This Row],[Daily Cost per Child]]*20</f>
        <v>0</v>
      </c>
      <c r="H30" s="36"/>
      <c r="I30" s="47"/>
    </row>
    <row r="31" spans="1:9">
      <c r="A31" s="48" t="s">
        <v>45</v>
      </c>
      <c r="B31" s="115">
        <f>SUBTOTAL(109,Table2[Daily Cost per Child])</f>
        <v>0</v>
      </c>
      <c r="C31" s="290">
        <f>SUBTOTAL(109,Table2[Monthly Cost Per Child])</f>
        <v>0</v>
      </c>
      <c r="H31" s="36" t="s">
        <v>45</v>
      </c>
      <c r="I31" s="149">
        <f>SUM(I6:I30)</f>
        <v>0</v>
      </c>
    </row>
    <row r="32" spans="1:9">
      <c r="C32" s="291"/>
    </row>
    <row r="33" spans="1:12">
      <c r="B33" s="42" t="s">
        <v>134</v>
      </c>
      <c r="C33" s="159">
        <f>'Breakeven Analysis'!J9</f>
        <v>0</v>
      </c>
      <c r="D33" s="148" t="s">
        <v>135</v>
      </c>
    </row>
    <row r="34" spans="1:12">
      <c r="B34" s="42" t="s">
        <v>136</v>
      </c>
      <c r="C34" s="114">
        <f>C33*Table2[[#Totals],[Monthly Cost Per Child]]</f>
        <v>0</v>
      </c>
    </row>
    <row r="38" spans="1:12" ht="42.75" customHeight="1">
      <c r="A38" s="302" t="s">
        <v>20</v>
      </c>
      <c r="B38" s="302"/>
      <c r="C38" s="302"/>
      <c r="D38" s="302"/>
      <c r="E38" s="302"/>
      <c r="F38" s="302"/>
      <c r="G38" s="302"/>
      <c r="H38" s="302"/>
      <c r="I38" s="302"/>
      <c r="J38" s="302"/>
      <c r="K38" s="302"/>
      <c r="L38" s="302"/>
    </row>
  </sheetData>
  <sheetProtection algorithmName="SHA-512" hashValue="5Gf27dSSAagw/zAZ+OCXgUj5FvDuKzVfy/g3A6xIUkm6ut3ao1LRsNZIF1fSQtbGAo/vD56pH0celvU4iFCwWw==" saltValue="tuakXMbpY+sHPz6BzLqzpg==" spinCount="100000" sheet="1" objects="1" scenarios="1" selectLockedCells="1"/>
  <sortState xmlns:xlrd2="http://schemas.microsoft.com/office/spreadsheetml/2017/richdata2" ref="H6:I27">
    <sortCondition ref="I27"/>
  </sortState>
  <mergeCells count="6">
    <mergeCell ref="A38:L38"/>
    <mergeCell ref="A3:F3"/>
    <mergeCell ref="A22:F22"/>
    <mergeCell ref="H3:I3"/>
    <mergeCell ref="A1:L1"/>
    <mergeCell ref="A23:C23"/>
  </mergeCells>
  <pageMargins left="0.7" right="0.7" top="0.75" bottom="0.75" header="0.3" footer="0.3"/>
  <pageSetup orientation="portrait"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3" tint="0.59999389629810485"/>
  </sheetPr>
  <dimension ref="A1:W45"/>
  <sheetViews>
    <sheetView topLeftCell="A13" zoomScaleNormal="100" workbookViewId="0">
      <selection activeCell="R17" sqref="R17"/>
    </sheetView>
  </sheetViews>
  <sheetFormatPr defaultColWidth="9.140625" defaultRowHeight="14.1"/>
  <cols>
    <col min="1" max="1" width="22.42578125" style="2" customWidth="1"/>
    <col min="2" max="2" width="9.7109375" style="2" customWidth="1"/>
    <col min="3" max="3" width="10.42578125" style="2" customWidth="1"/>
    <col min="4" max="4" width="9.28515625" style="2" customWidth="1"/>
    <col min="5" max="5" width="8.7109375" style="2" customWidth="1"/>
    <col min="6" max="6" width="9.28515625" style="2" customWidth="1"/>
    <col min="7" max="7" width="8.7109375" style="2" customWidth="1"/>
    <col min="8" max="8" width="9.28515625" style="2" customWidth="1"/>
    <col min="9" max="9" width="9.85546875" style="2" bestFit="1" customWidth="1"/>
    <col min="10" max="10" width="9.28515625" style="2" bestFit="1" customWidth="1"/>
    <col min="11" max="11" width="9.42578125" style="2" customWidth="1"/>
    <col min="12" max="12" width="9.28515625" style="2" customWidth="1"/>
    <col min="13" max="13" width="10.85546875" style="2" customWidth="1"/>
    <col min="14" max="16384" width="9.140625" style="2"/>
  </cols>
  <sheetData>
    <row r="1" spans="1:23" ht="145.35" customHeight="1">
      <c r="A1" s="296" t="s">
        <v>137</v>
      </c>
      <c r="B1" s="296"/>
      <c r="C1" s="296"/>
      <c r="D1" s="296"/>
      <c r="E1" s="296"/>
      <c r="F1" s="296"/>
      <c r="G1" s="296"/>
      <c r="H1" s="296"/>
      <c r="I1" s="296"/>
      <c r="J1" s="296"/>
      <c r="K1" s="296"/>
      <c r="L1" s="296"/>
      <c r="M1" s="296"/>
      <c r="N1" s="296"/>
      <c r="O1" s="296"/>
      <c r="P1" s="296"/>
      <c r="Q1" s="296"/>
      <c r="R1" s="296"/>
      <c r="S1" s="296"/>
      <c r="T1" s="296"/>
      <c r="U1" s="296"/>
      <c r="V1" s="296"/>
    </row>
    <row r="2" spans="1:23" ht="15" customHeight="1">
      <c r="A2" s="326" t="s">
        <v>138</v>
      </c>
    </row>
    <row r="3" spans="1:23" ht="15" customHeight="1" thickBot="1">
      <c r="A3" s="326"/>
      <c r="C3" s="21"/>
    </row>
    <row r="4" spans="1:23" s="172" customFormat="1" ht="33" customHeight="1">
      <c r="A4" s="326"/>
      <c r="B4" s="22" t="s">
        <v>139</v>
      </c>
      <c r="C4" s="173" t="s">
        <v>140</v>
      </c>
      <c r="D4" s="174" t="s">
        <v>141</v>
      </c>
      <c r="E4" s="175" t="s">
        <v>142</v>
      </c>
      <c r="F4" s="174" t="s">
        <v>141</v>
      </c>
      <c r="G4" s="173" t="s">
        <v>143</v>
      </c>
      <c r="H4" s="174" t="s">
        <v>141</v>
      </c>
      <c r="I4" s="175" t="s">
        <v>144</v>
      </c>
      <c r="J4" s="174" t="s">
        <v>141</v>
      </c>
      <c r="K4" s="173" t="s">
        <v>145</v>
      </c>
      <c r="L4" s="174" t="s">
        <v>141</v>
      </c>
      <c r="M4" s="173" t="s">
        <v>146</v>
      </c>
      <c r="N4" s="174" t="s">
        <v>141</v>
      </c>
      <c r="O4" s="173" t="s">
        <v>147</v>
      </c>
      <c r="P4" s="174" t="s">
        <v>141</v>
      </c>
      <c r="Q4" s="173" t="s">
        <v>148</v>
      </c>
      <c r="R4" s="174" t="s">
        <v>141</v>
      </c>
      <c r="S4" s="173" t="s">
        <v>149</v>
      </c>
      <c r="T4" s="174" t="s">
        <v>141</v>
      </c>
      <c r="U4" s="173" t="s">
        <v>150</v>
      </c>
      <c r="V4" s="233" t="s">
        <v>141</v>
      </c>
      <c r="W4" s="235" t="s">
        <v>151</v>
      </c>
    </row>
    <row r="5" spans="1:23" ht="15" customHeight="1">
      <c r="A5" s="21" t="s">
        <v>152</v>
      </c>
      <c r="B5" s="21"/>
      <c r="C5" s="10"/>
      <c r="D5" s="176" t="s">
        <v>52</v>
      </c>
      <c r="E5" s="10"/>
      <c r="F5" s="176"/>
      <c r="G5" s="10"/>
      <c r="H5" s="176"/>
      <c r="I5" s="10"/>
      <c r="J5" s="176"/>
      <c r="K5" s="10"/>
      <c r="L5" s="176"/>
      <c r="M5" s="10"/>
      <c r="N5" s="176"/>
      <c r="O5" s="10"/>
      <c r="P5" s="176"/>
      <c r="Q5" s="10"/>
      <c r="R5" s="176"/>
      <c r="S5" s="10"/>
      <c r="T5" s="176"/>
      <c r="U5" s="10"/>
      <c r="V5" s="234"/>
      <c r="W5" s="236"/>
    </row>
    <row r="6" spans="1:23" ht="15" customHeight="1">
      <c r="A6" s="169" t="str">
        <f>'Room Staffing'!A3</f>
        <v>Classroom 1</v>
      </c>
      <c r="B6" s="177"/>
      <c r="C6" s="178"/>
      <c r="D6" s="179"/>
      <c r="E6" s="180">
        <v>0</v>
      </c>
      <c r="F6" s="181">
        <v>0</v>
      </c>
      <c r="G6" s="180">
        <v>0</v>
      </c>
      <c r="H6" s="181">
        <v>0</v>
      </c>
      <c r="I6" s="180">
        <v>0</v>
      </c>
      <c r="J6" s="181">
        <v>0</v>
      </c>
      <c r="K6" s="180">
        <v>0</v>
      </c>
      <c r="L6" s="181">
        <v>0</v>
      </c>
      <c r="M6" s="180"/>
      <c r="N6" s="181">
        <v>0</v>
      </c>
      <c r="O6" s="180">
        <v>0</v>
      </c>
      <c r="P6" s="181">
        <v>0</v>
      </c>
      <c r="Q6" s="180">
        <v>0</v>
      </c>
      <c r="R6" s="181">
        <v>0</v>
      </c>
      <c r="S6" s="180">
        <v>0</v>
      </c>
      <c r="T6" s="181">
        <v>0</v>
      </c>
      <c r="U6" s="180">
        <v>0</v>
      </c>
      <c r="V6" s="230">
        <v>0</v>
      </c>
      <c r="W6" s="232">
        <f>D6+F6+H6+J6+L6+N6+P6+R6+T6+V6</f>
        <v>0</v>
      </c>
    </row>
    <row r="7" spans="1:23" ht="15" customHeight="1">
      <c r="A7" s="169" t="str">
        <f>'Room Staffing'!A13</f>
        <v>Classroom 2</v>
      </c>
      <c r="B7" s="177"/>
      <c r="C7" s="178"/>
      <c r="D7" s="179"/>
      <c r="E7" s="180">
        <v>0</v>
      </c>
      <c r="F7" s="181">
        <v>0</v>
      </c>
      <c r="G7" s="180">
        <v>0</v>
      </c>
      <c r="H7" s="181">
        <v>0</v>
      </c>
      <c r="I7" s="180">
        <v>0</v>
      </c>
      <c r="J7" s="181">
        <v>0</v>
      </c>
      <c r="K7" s="180">
        <v>0</v>
      </c>
      <c r="L7" s="181">
        <v>0</v>
      </c>
      <c r="M7" s="180">
        <v>0</v>
      </c>
      <c r="N7" s="181">
        <v>0</v>
      </c>
      <c r="O7" s="180">
        <v>0</v>
      </c>
      <c r="P7" s="181">
        <v>0</v>
      </c>
      <c r="Q7" s="180">
        <v>0</v>
      </c>
      <c r="R7" s="181">
        <v>0</v>
      </c>
      <c r="S7" s="180">
        <v>0</v>
      </c>
      <c r="T7" s="181">
        <v>0</v>
      </c>
      <c r="U7" s="180">
        <v>0</v>
      </c>
      <c r="V7" s="230">
        <v>0</v>
      </c>
      <c r="W7" s="232">
        <f t="shared" ref="W7:W13" si="0">D7+F7+H7+J7+L7+N7+P7+R7+T7+V7</f>
        <v>0</v>
      </c>
    </row>
    <row r="8" spans="1:23" ht="15" customHeight="1">
      <c r="A8" s="169" t="str">
        <f>'Room Staffing'!A23</f>
        <v>Classroom 3</v>
      </c>
      <c r="B8" s="177"/>
      <c r="C8" s="178"/>
      <c r="D8" s="179"/>
      <c r="E8" s="180">
        <v>0</v>
      </c>
      <c r="F8" s="181">
        <v>0</v>
      </c>
      <c r="G8" s="180">
        <v>0</v>
      </c>
      <c r="H8" s="181">
        <v>0</v>
      </c>
      <c r="I8" s="180">
        <v>0</v>
      </c>
      <c r="J8" s="181">
        <v>0</v>
      </c>
      <c r="K8" s="180">
        <v>0</v>
      </c>
      <c r="L8" s="181">
        <v>0</v>
      </c>
      <c r="M8" s="180">
        <v>0</v>
      </c>
      <c r="N8" s="181">
        <v>0</v>
      </c>
      <c r="O8" s="180">
        <v>0</v>
      </c>
      <c r="P8" s="181">
        <v>0</v>
      </c>
      <c r="Q8" s="180">
        <v>0</v>
      </c>
      <c r="R8" s="181">
        <v>0</v>
      </c>
      <c r="S8" s="180">
        <v>0</v>
      </c>
      <c r="T8" s="181">
        <v>0</v>
      </c>
      <c r="U8" s="180">
        <v>0</v>
      </c>
      <c r="V8" s="230">
        <v>0</v>
      </c>
      <c r="W8" s="232">
        <f t="shared" si="0"/>
        <v>0</v>
      </c>
    </row>
    <row r="9" spans="1:23" ht="15" customHeight="1">
      <c r="A9" s="169" t="str">
        <f>'Room Staffing'!A33</f>
        <v>Classroom 4</v>
      </c>
      <c r="B9" s="177"/>
      <c r="C9" s="178"/>
      <c r="D9" s="179"/>
      <c r="E9" s="180">
        <v>0</v>
      </c>
      <c r="F9" s="181">
        <v>0</v>
      </c>
      <c r="G9" s="180">
        <v>0</v>
      </c>
      <c r="H9" s="181">
        <v>0</v>
      </c>
      <c r="I9" s="180">
        <v>0</v>
      </c>
      <c r="J9" s="181">
        <v>0</v>
      </c>
      <c r="K9" s="180">
        <v>0</v>
      </c>
      <c r="L9" s="181">
        <v>0</v>
      </c>
      <c r="M9" s="180">
        <v>0</v>
      </c>
      <c r="N9" s="181">
        <v>0</v>
      </c>
      <c r="O9" s="180">
        <v>0</v>
      </c>
      <c r="P9" s="181">
        <v>0</v>
      </c>
      <c r="Q9" s="180">
        <v>0</v>
      </c>
      <c r="R9" s="181">
        <v>0</v>
      </c>
      <c r="S9" s="180">
        <v>0</v>
      </c>
      <c r="T9" s="181">
        <v>0</v>
      </c>
      <c r="U9" s="180">
        <v>0</v>
      </c>
      <c r="V9" s="230">
        <v>0</v>
      </c>
      <c r="W9" s="232">
        <f t="shared" si="0"/>
        <v>0</v>
      </c>
    </row>
    <row r="10" spans="1:23" ht="15" customHeight="1">
      <c r="A10" s="169" t="str">
        <f>'Room Staffing'!A43</f>
        <v>Classroom 5</v>
      </c>
      <c r="B10" s="177"/>
      <c r="C10" s="178"/>
      <c r="D10" s="179"/>
      <c r="E10" s="180">
        <v>0</v>
      </c>
      <c r="F10" s="181">
        <v>0</v>
      </c>
      <c r="G10" s="180">
        <v>0</v>
      </c>
      <c r="H10" s="181">
        <v>0</v>
      </c>
      <c r="I10" s="180">
        <v>0</v>
      </c>
      <c r="J10" s="181">
        <v>0</v>
      </c>
      <c r="K10" s="180">
        <v>0</v>
      </c>
      <c r="L10" s="181">
        <v>0</v>
      </c>
      <c r="M10" s="180">
        <v>0</v>
      </c>
      <c r="N10" s="181">
        <v>0</v>
      </c>
      <c r="O10" s="180">
        <v>0</v>
      </c>
      <c r="P10" s="181">
        <v>0</v>
      </c>
      <c r="Q10" s="180">
        <v>0</v>
      </c>
      <c r="R10" s="181">
        <v>0</v>
      </c>
      <c r="S10" s="180">
        <v>0</v>
      </c>
      <c r="T10" s="181">
        <v>0</v>
      </c>
      <c r="U10" s="180">
        <v>0</v>
      </c>
      <c r="V10" s="230">
        <v>0</v>
      </c>
      <c r="W10" s="232">
        <f t="shared" si="0"/>
        <v>0</v>
      </c>
    </row>
    <row r="11" spans="1:23" ht="15" customHeight="1">
      <c r="A11" s="169" t="str">
        <f>'Room Staffing'!A53</f>
        <v>Classroom #6</v>
      </c>
      <c r="B11" s="177"/>
      <c r="C11" s="178"/>
      <c r="D11" s="179"/>
      <c r="E11" s="180">
        <v>0</v>
      </c>
      <c r="F11" s="181">
        <v>0</v>
      </c>
      <c r="G11" s="180">
        <v>0</v>
      </c>
      <c r="H11" s="181">
        <v>0</v>
      </c>
      <c r="I11" s="180">
        <v>0</v>
      </c>
      <c r="J11" s="181">
        <v>0</v>
      </c>
      <c r="K11" s="180">
        <v>0</v>
      </c>
      <c r="L11" s="181">
        <v>0</v>
      </c>
      <c r="M11" s="180">
        <v>0</v>
      </c>
      <c r="N11" s="181">
        <v>0</v>
      </c>
      <c r="O11" s="180">
        <v>0</v>
      </c>
      <c r="P11" s="181">
        <v>0</v>
      </c>
      <c r="Q11" s="180">
        <v>0</v>
      </c>
      <c r="R11" s="181">
        <v>0</v>
      </c>
      <c r="S11" s="180">
        <v>0</v>
      </c>
      <c r="T11" s="181">
        <v>0</v>
      </c>
      <c r="U11" s="180">
        <v>0</v>
      </c>
      <c r="V11" s="230">
        <v>0</v>
      </c>
      <c r="W11" s="232">
        <f t="shared" si="0"/>
        <v>0</v>
      </c>
    </row>
    <row r="12" spans="1:23" ht="15" customHeight="1">
      <c r="A12" s="169" t="str">
        <f>'Room Staffing'!A63</f>
        <v>Before/After School</v>
      </c>
      <c r="B12" s="177"/>
      <c r="C12" s="178"/>
      <c r="D12" s="179"/>
      <c r="E12" s="180">
        <v>0</v>
      </c>
      <c r="F12" s="181">
        <v>0</v>
      </c>
      <c r="G12" s="180">
        <v>0</v>
      </c>
      <c r="H12" s="181">
        <v>0</v>
      </c>
      <c r="I12" s="180">
        <v>0</v>
      </c>
      <c r="J12" s="181">
        <v>0</v>
      </c>
      <c r="K12" s="180">
        <v>0</v>
      </c>
      <c r="L12" s="181">
        <v>0</v>
      </c>
      <c r="M12" s="180">
        <v>0</v>
      </c>
      <c r="N12" s="181">
        <v>0</v>
      </c>
      <c r="O12" s="180">
        <v>0</v>
      </c>
      <c r="P12" s="181">
        <v>0</v>
      </c>
      <c r="Q12" s="180">
        <v>0</v>
      </c>
      <c r="R12" s="181">
        <v>0</v>
      </c>
      <c r="S12" s="180">
        <v>0</v>
      </c>
      <c r="T12" s="181">
        <v>0</v>
      </c>
      <c r="U12" s="180">
        <v>0</v>
      </c>
      <c r="V12" s="230">
        <v>0</v>
      </c>
      <c r="W12" s="232">
        <f t="shared" si="0"/>
        <v>0</v>
      </c>
    </row>
    <row r="13" spans="1:23" ht="15" customHeight="1" thickBot="1">
      <c r="A13" s="169" t="str">
        <f>'Room Staffing'!A73</f>
        <v>Summer School Age</v>
      </c>
      <c r="B13" s="182"/>
      <c r="C13" s="183"/>
      <c r="D13" s="184"/>
      <c r="E13" s="185">
        <v>0</v>
      </c>
      <c r="F13" s="186">
        <v>0</v>
      </c>
      <c r="G13" s="185">
        <v>0</v>
      </c>
      <c r="H13" s="186">
        <v>0</v>
      </c>
      <c r="I13" s="185">
        <v>0</v>
      </c>
      <c r="J13" s="186">
        <v>0</v>
      </c>
      <c r="K13" s="185">
        <v>0</v>
      </c>
      <c r="L13" s="186">
        <v>0</v>
      </c>
      <c r="M13" s="185">
        <v>0</v>
      </c>
      <c r="N13" s="186">
        <v>0</v>
      </c>
      <c r="O13" s="185">
        <v>0</v>
      </c>
      <c r="P13" s="186">
        <v>0</v>
      </c>
      <c r="Q13" s="185">
        <v>0</v>
      </c>
      <c r="R13" s="186">
        <v>0</v>
      </c>
      <c r="S13" s="185">
        <v>0</v>
      </c>
      <c r="T13" s="186">
        <v>0</v>
      </c>
      <c r="U13" s="185">
        <v>0</v>
      </c>
      <c r="V13" s="231">
        <v>0</v>
      </c>
      <c r="W13" s="232">
        <f t="shared" si="0"/>
        <v>0</v>
      </c>
    </row>
    <row r="14" spans="1:23" s="190" customFormat="1" ht="15" customHeight="1">
      <c r="A14" s="24" t="s">
        <v>45</v>
      </c>
      <c r="B14" s="187">
        <f>SUM(B6:B13)-B13</f>
        <v>0</v>
      </c>
      <c r="C14" s="188"/>
      <c r="D14" s="189">
        <f>SUM(D6:D13)-D13</f>
        <v>0</v>
      </c>
      <c r="E14" s="188"/>
      <c r="F14" s="189">
        <f>SUM(F6:F13)-F13</f>
        <v>0</v>
      </c>
      <c r="H14" s="189">
        <f>SUM(H6:H13)-H13</f>
        <v>0</v>
      </c>
      <c r="I14" s="188"/>
      <c r="J14" s="189">
        <f>SUM(J6:J13)-J13</f>
        <v>0</v>
      </c>
      <c r="L14" s="189">
        <f>SUM(L6:L13)-L13</f>
        <v>0</v>
      </c>
      <c r="N14" s="189">
        <f>SUM(N6:N13)-N13</f>
        <v>0</v>
      </c>
      <c r="P14" s="189">
        <f>SUM(P6:P13)-P13</f>
        <v>0</v>
      </c>
      <c r="R14" s="189">
        <f>SUM(R6:R13)-R13</f>
        <v>0</v>
      </c>
      <c r="T14" s="189">
        <f>SUM(T6:T13)-T13</f>
        <v>0</v>
      </c>
      <c r="V14" s="189">
        <f>SUM(V6:V13)-V13</f>
        <v>0</v>
      </c>
      <c r="W14" s="191">
        <f>SUM(D14:V14)</f>
        <v>0</v>
      </c>
    </row>
    <row r="15" spans="1:23" s="190" customFormat="1" ht="15" customHeight="1">
      <c r="A15" s="24"/>
      <c r="B15" s="166"/>
      <c r="C15" s="188"/>
      <c r="E15" s="188"/>
      <c r="I15" s="188"/>
      <c r="W15" s="192"/>
    </row>
    <row r="16" spans="1:23" s="190" customFormat="1" ht="15" customHeight="1" thickBot="1">
      <c r="I16" s="188"/>
      <c r="W16" s="192"/>
    </row>
    <row r="17" spans="1:23" s="239" customFormat="1" ht="27.75" customHeight="1">
      <c r="A17" s="324" t="s">
        <v>153</v>
      </c>
      <c r="B17" s="325"/>
      <c r="C17" s="237" t="s">
        <v>154</v>
      </c>
      <c r="D17" s="238" t="s">
        <v>52</v>
      </c>
      <c r="I17" s="241"/>
      <c r="J17" s="242" t="s">
        <v>155</v>
      </c>
      <c r="K17" s="243" t="s">
        <v>156</v>
      </c>
      <c r="W17" s="240"/>
    </row>
    <row r="18" spans="1:23" s="190" customFormat="1" ht="15" customHeight="1">
      <c r="A18" s="213" t="str">
        <f>'Room Staffing'!A3</f>
        <v>Classroom 1</v>
      </c>
      <c r="B18" s="193">
        <f t="shared" ref="B18:B25" si="1">(C6*D6)+(E6*F6)+(G6*H6)+(I6*J6)+(K6*L6)+(M6*N6)+(O6*P6)+(Q6*R6)+(S6*T6)+(U6*V6)</f>
        <v>0</v>
      </c>
      <c r="C18" s="194">
        <f t="shared" ref="C18:C25" si="2">(D6*10)+(F6*8)+(H6*6)+(J6*4)+(L6*2)+(N6*5)+(P6*4)+(R6*3)+(T6*2)+(V6*1)</f>
        <v>0</v>
      </c>
      <c r="D18" s="316" t="s">
        <v>157</v>
      </c>
      <c r="E18" s="317"/>
      <c r="F18" s="317"/>
      <c r="I18" s="309" t="str">
        <f>'Room Staffing'!A3</f>
        <v>Classroom 1</v>
      </c>
      <c r="J18" s="310"/>
      <c r="K18" s="244" t="str">
        <f>'Breakeven Analysis'!C25</f>
        <v>N/A</v>
      </c>
      <c r="L18" s="318" t="s">
        <v>158</v>
      </c>
      <c r="M18" s="317"/>
      <c r="N18" s="317"/>
      <c r="W18" s="192"/>
    </row>
    <row r="19" spans="1:23" s="190" customFormat="1" ht="15" customHeight="1">
      <c r="A19" s="213" t="str">
        <f>'Room Staffing'!A13</f>
        <v>Classroom 2</v>
      </c>
      <c r="B19" s="193">
        <f t="shared" si="1"/>
        <v>0</v>
      </c>
      <c r="C19" s="194">
        <f t="shared" si="2"/>
        <v>0</v>
      </c>
      <c r="D19" s="316"/>
      <c r="E19" s="317"/>
      <c r="F19" s="317"/>
      <c r="I19" s="309" t="str">
        <f>'Room Staffing'!A13</f>
        <v>Classroom 2</v>
      </c>
      <c r="J19" s="310"/>
      <c r="K19" s="244" t="str">
        <f>'Breakeven Analysis'!D25</f>
        <v>N/A</v>
      </c>
      <c r="L19" s="318"/>
      <c r="M19" s="317"/>
      <c r="N19" s="317"/>
      <c r="W19" s="192"/>
    </row>
    <row r="20" spans="1:23" s="190" customFormat="1" ht="15" customHeight="1">
      <c r="A20" s="213" t="str">
        <f>'Room Staffing'!A23</f>
        <v>Classroom 3</v>
      </c>
      <c r="B20" s="193">
        <f t="shared" si="1"/>
        <v>0</v>
      </c>
      <c r="C20" s="194">
        <f t="shared" si="2"/>
        <v>0</v>
      </c>
      <c r="D20" s="2" t="s">
        <v>52</v>
      </c>
      <c r="I20" s="309" t="str">
        <f>'Room Staffing'!A23</f>
        <v>Classroom 3</v>
      </c>
      <c r="J20" s="310"/>
      <c r="K20" s="244" t="str">
        <f>'Breakeven Analysis'!E25</f>
        <v>N/A</v>
      </c>
      <c r="W20" s="192"/>
    </row>
    <row r="21" spans="1:23" s="190" customFormat="1" ht="15" customHeight="1">
      <c r="A21" s="213" t="str">
        <f>'Room Staffing'!A33</f>
        <v>Classroom 4</v>
      </c>
      <c r="B21" s="193">
        <f t="shared" si="1"/>
        <v>0</v>
      </c>
      <c r="C21" s="194">
        <f t="shared" si="2"/>
        <v>0</v>
      </c>
      <c r="D21" s="2"/>
      <c r="I21" s="309" t="str">
        <f>'Room Staffing'!A33</f>
        <v>Classroom 4</v>
      </c>
      <c r="J21" s="310"/>
      <c r="K21" s="244" t="str">
        <f>'Breakeven Analysis'!F25</f>
        <v>N/A</v>
      </c>
      <c r="W21" s="192"/>
    </row>
    <row r="22" spans="1:23" s="190" customFormat="1" ht="15" customHeight="1">
      <c r="A22" s="213" t="str">
        <f>'Room Staffing'!A43</f>
        <v>Classroom 5</v>
      </c>
      <c r="B22" s="193">
        <f t="shared" si="1"/>
        <v>0</v>
      </c>
      <c r="C22" s="194">
        <f t="shared" si="2"/>
        <v>0</v>
      </c>
      <c r="D22" s="2"/>
      <c r="I22" s="309" t="str">
        <f>'Room Staffing'!A43</f>
        <v>Classroom 5</v>
      </c>
      <c r="J22" s="310"/>
      <c r="K22" s="244" t="str">
        <f>'Breakeven Analysis'!G25</f>
        <v>N/A</v>
      </c>
      <c r="W22" s="192"/>
    </row>
    <row r="23" spans="1:23" s="190" customFormat="1" ht="15" customHeight="1">
      <c r="A23" s="213" t="str">
        <f>'Room Staffing'!A53</f>
        <v>Classroom #6</v>
      </c>
      <c r="B23" s="193">
        <f t="shared" si="1"/>
        <v>0</v>
      </c>
      <c r="C23" s="194">
        <f t="shared" si="2"/>
        <v>0</v>
      </c>
      <c r="D23" s="2"/>
      <c r="I23" s="309" t="str">
        <f>'Room Staffing'!A53</f>
        <v>Classroom #6</v>
      </c>
      <c r="J23" s="310"/>
      <c r="K23" s="244" t="str">
        <f>'Breakeven Analysis'!H25</f>
        <v>N/A</v>
      </c>
      <c r="W23" s="192"/>
    </row>
    <row r="24" spans="1:23" s="190" customFormat="1" ht="15" customHeight="1">
      <c r="A24" s="213" t="str">
        <f>'Room Staffing'!A63</f>
        <v>Before/After School</v>
      </c>
      <c r="B24" s="193">
        <f t="shared" si="1"/>
        <v>0</v>
      </c>
      <c r="C24" s="194">
        <f t="shared" si="2"/>
        <v>0</v>
      </c>
      <c r="D24" s="2"/>
      <c r="I24" s="309" t="str">
        <f>'Room Staffing'!A63</f>
        <v>Before/After School</v>
      </c>
      <c r="J24" s="310"/>
      <c r="K24" s="244" t="str">
        <f>'Breakeven Analysis'!I25</f>
        <v>N/A</v>
      </c>
      <c r="W24" s="192"/>
    </row>
    <row r="25" spans="1:23" s="190" customFormat="1" ht="15" customHeight="1" thickBot="1">
      <c r="A25" s="214" t="str">
        <f>'Room Staffing'!A73</f>
        <v>Summer School Age</v>
      </c>
      <c r="B25" s="195">
        <f t="shared" si="1"/>
        <v>0</v>
      </c>
      <c r="C25" s="196">
        <f t="shared" si="2"/>
        <v>0</v>
      </c>
      <c r="D25" s="2"/>
      <c r="I25" s="311" t="str">
        <f>'Room Staffing'!A73</f>
        <v>Summer School Age</v>
      </c>
      <c r="J25" s="312"/>
      <c r="K25" s="245" t="str">
        <f>'Breakeven Analysis'!I49</f>
        <v>N/A</v>
      </c>
      <c r="W25" s="192"/>
    </row>
    <row r="26" spans="1:23" s="190" customFormat="1" ht="15" customHeight="1">
      <c r="A26" s="24"/>
      <c r="B26" s="166"/>
      <c r="C26" s="188"/>
      <c r="E26" s="188"/>
      <c r="I26" s="188"/>
      <c r="W26" s="192"/>
    </row>
    <row r="27" spans="1:23" s="190" customFormat="1" ht="15" customHeight="1" thickBot="1">
      <c r="A27" s="24"/>
      <c r="B27" s="166"/>
      <c r="C27" s="188"/>
      <c r="E27" s="188"/>
      <c r="I27" s="188"/>
      <c r="W27" s="192"/>
    </row>
    <row r="28" spans="1:23" s="190" customFormat="1" ht="15" customHeight="1" thickBot="1">
      <c r="A28" s="319" t="s">
        <v>159</v>
      </c>
      <c r="B28" s="320"/>
      <c r="C28" s="320"/>
      <c r="D28" s="320"/>
      <c r="E28" s="320"/>
      <c r="F28" s="320"/>
      <c r="G28" s="320"/>
      <c r="H28" s="320"/>
      <c r="I28" s="320"/>
      <c r="J28" s="320"/>
      <c r="K28" s="320"/>
      <c r="L28" s="320"/>
      <c r="M28" s="320"/>
      <c r="N28" s="320"/>
      <c r="O28" s="320"/>
      <c r="P28" s="320"/>
      <c r="Q28" s="320"/>
      <c r="R28" s="320"/>
      <c r="S28" s="320"/>
      <c r="T28" s="320"/>
      <c r="U28" s="320"/>
      <c r="V28" s="321"/>
      <c r="W28" s="192"/>
    </row>
    <row r="29" spans="1:23" ht="31.5" customHeight="1" thickBot="1">
      <c r="A29" s="197"/>
      <c r="B29" s="21"/>
      <c r="C29" s="313" t="s">
        <v>140</v>
      </c>
      <c r="D29" s="314"/>
      <c r="E29" s="322" t="s">
        <v>142</v>
      </c>
      <c r="F29" s="323"/>
      <c r="G29" s="313" t="s">
        <v>143</v>
      </c>
      <c r="H29" s="314"/>
      <c r="I29" s="322" t="s">
        <v>144</v>
      </c>
      <c r="J29" s="323"/>
      <c r="K29" s="313" t="s">
        <v>145</v>
      </c>
      <c r="L29" s="314"/>
      <c r="M29" s="313" t="s">
        <v>146</v>
      </c>
      <c r="N29" s="314"/>
      <c r="O29" s="313" t="s">
        <v>147</v>
      </c>
      <c r="P29" s="314"/>
      <c r="Q29" s="313" t="s">
        <v>148</v>
      </c>
      <c r="R29" s="314"/>
      <c r="S29" s="313" t="s">
        <v>149</v>
      </c>
      <c r="T29" s="314"/>
      <c r="U29" s="313" t="s">
        <v>150</v>
      </c>
      <c r="V29" s="315"/>
    </row>
    <row r="30" spans="1:23" ht="15" customHeight="1">
      <c r="A30" s="198" t="s">
        <v>160</v>
      </c>
      <c r="B30" s="199"/>
      <c r="C30" s="200" t="s">
        <v>161</v>
      </c>
      <c r="D30" s="201"/>
      <c r="E30" s="200"/>
      <c r="F30" s="201"/>
      <c r="G30" s="201"/>
      <c r="H30" s="201"/>
      <c r="I30" s="201"/>
      <c r="J30" s="201"/>
      <c r="K30" s="201"/>
      <c r="L30" s="201"/>
      <c r="M30" s="201"/>
      <c r="N30" s="201"/>
      <c r="O30" s="201"/>
      <c r="P30" s="201"/>
      <c r="Q30" s="201"/>
      <c r="R30" s="201"/>
      <c r="S30" s="201"/>
      <c r="T30" s="201"/>
      <c r="U30" s="201"/>
      <c r="V30" s="202"/>
    </row>
    <row r="31" spans="1:23" ht="15" customHeight="1">
      <c r="A31" s="203" t="str">
        <f>'Room Staffing'!A3</f>
        <v>Classroom 1</v>
      </c>
      <c r="B31" s="170"/>
      <c r="C31" s="193">
        <f t="shared" ref="C31:C38" si="3">C6/10</f>
        <v>0</v>
      </c>
      <c r="D31" s="170"/>
      <c r="E31" s="193">
        <f t="shared" ref="E31:E38" si="4">E6/8</f>
        <v>0</v>
      </c>
      <c r="F31" s="170"/>
      <c r="G31" s="204">
        <f t="shared" ref="G31:G38" si="5">G6/6</f>
        <v>0</v>
      </c>
      <c r="H31" s="170"/>
      <c r="I31" s="204">
        <f t="shared" ref="I31:I38" si="6">I6/4</f>
        <v>0</v>
      </c>
      <c r="J31" s="170"/>
      <c r="K31" s="204">
        <f t="shared" ref="K31:K38" si="7">K6/2</f>
        <v>0</v>
      </c>
      <c r="L31" s="170"/>
      <c r="M31" s="204">
        <f t="shared" ref="M31:M38" si="8">M6/5</f>
        <v>0</v>
      </c>
      <c r="N31" s="170"/>
      <c r="O31" s="204">
        <f t="shared" ref="O31:O38" si="9">O6/4</f>
        <v>0</v>
      </c>
      <c r="P31" s="170"/>
      <c r="Q31" s="204">
        <f t="shared" ref="Q31:Q38" si="10">Q6/3</f>
        <v>0</v>
      </c>
      <c r="R31" s="170"/>
      <c r="S31" s="204">
        <f t="shared" ref="S31:S38" si="11">S6/2</f>
        <v>0</v>
      </c>
      <c r="T31" s="170"/>
      <c r="U31" s="204">
        <f t="shared" ref="U31:U38" si="12">U6</f>
        <v>0</v>
      </c>
      <c r="V31" s="205"/>
    </row>
    <row r="32" spans="1:23" ht="15" customHeight="1">
      <c r="A32" s="203" t="str">
        <f>'Room Staffing'!A13</f>
        <v>Classroom 2</v>
      </c>
      <c r="B32" s="170"/>
      <c r="C32" s="193">
        <f t="shared" si="3"/>
        <v>0</v>
      </c>
      <c r="D32" s="170"/>
      <c r="E32" s="193">
        <f t="shared" si="4"/>
        <v>0</v>
      </c>
      <c r="F32" s="170"/>
      <c r="G32" s="204">
        <f t="shared" si="5"/>
        <v>0</v>
      </c>
      <c r="H32" s="170"/>
      <c r="I32" s="204">
        <f t="shared" si="6"/>
        <v>0</v>
      </c>
      <c r="J32" s="170"/>
      <c r="K32" s="204">
        <f t="shared" si="7"/>
        <v>0</v>
      </c>
      <c r="L32" s="170"/>
      <c r="M32" s="204">
        <f t="shared" si="8"/>
        <v>0</v>
      </c>
      <c r="N32" s="170"/>
      <c r="O32" s="204">
        <f t="shared" si="9"/>
        <v>0</v>
      </c>
      <c r="P32" s="170"/>
      <c r="Q32" s="204">
        <f t="shared" si="10"/>
        <v>0</v>
      </c>
      <c r="R32" s="170"/>
      <c r="S32" s="204">
        <f t="shared" si="11"/>
        <v>0</v>
      </c>
      <c r="T32" s="170"/>
      <c r="U32" s="204">
        <f t="shared" si="12"/>
        <v>0</v>
      </c>
      <c r="V32" s="205"/>
    </row>
    <row r="33" spans="1:22" ht="15" customHeight="1">
      <c r="A33" s="203" t="str">
        <f>'Room Staffing'!A23</f>
        <v>Classroom 3</v>
      </c>
      <c r="B33" s="170"/>
      <c r="C33" s="193">
        <f t="shared" si="3"/>
        <v>0</v>
      </c>
      <c r="D33" s="170"/>
      <c r="E33" s="193">
        <f t="shared" si="4"/>
        <v>0</v>
      </c>
      <c r="F33" s="170"/>
      <c r="G33" s="204">
        <f t="shared" si="5"/>
        <v>0</v>
      </c>
      <c r="H33" s="170"/>
      <c r="I33" s="204">
        <f t="shared" si="6"/>
        <v>0</v>
      </c>
      <c r="J33" s="170"/>
      <c r="K33" s="204">
        <f t="shared" si="7"/>
        <v>0</v>
      </c>
      <c r="L33" s="170"/>
      <c r="M33" s="204">
        <f t="shared" si="8"/>
        <v>0</v>
      </c>
      <c r="N33" s="170"/>
      <c r="O33" s="204">
        <f t="shared" si="9"/>
        <v>0</v>
      </c>
      <c r="P33" s="170"/>
      <c r="Q33" s="204">
        <f t="shared" si="10"/>
        <v>0</v>
      </c>
      <c r="R33" s="170"/>
      <c r="S33" s="204">
        <f t="shared" si="11"/>
        <v>0</v>
      </c>
      <c r="T33" s="170"/>
      <c r="U33" s="204">
        <f t="shared" si="12"/>
        <v>0</v>
      </c>
      <c r="V33" s="205"/>
    </row>
    <row r="34" spans="1:22" ht="15" customHeight="1">
      <c r="A34" s="203" t="str">
        <f>'Room Staffing'!A33</f>
        <v>Classroom 4</v>
      </c>
      <c r="B34" s="170"/>
      <c r="C34" s="193">
        <f t="shared" si="3"/>
        <v>0</v>
      </c>
      <c r="D34" s="170"/>
      <c r="E34" s="193">
        <f t="shared" si="4"/>
        <v>0</v>
      </c>
      <c r="F34" s="170"/>
      <c r="G34" s="204">
        <f t="shared" si="5"/>
        <v>0</v>
      </c>
      <c r="H34" s="170"/>
      <c r="I34" s="204">
        <f t="shared" si="6"/>
        <v>0</v>
      </c>
      <c r="J34" s="170"/>
      <c r="K34" s="204">
        <f t="shared" si="7"/>
        <v>0</v>
      </c>
      <c r="L34" s="170"/>
      <c r="M34" s="204">
        <f t="shared" si="8"/>
        <v>0</v>
      </c>
      <c r="N34" s="170"/>
      <c r="O34" s="204">
        <f t="shared" si="9"/>
        <v>0</v>
      </c>
      <c r="P34" s="170"/>
      <c r="Q34" s="204">
        <f t="shared" si="10"/>
        <v>0</v>
      </c>
      <c r="R34" s="170"/>
      <c r="S34" s="204">
        <f t="shared" si="11"/>
        <v>0</v>
      </c>
      <c r="T34" s="170"/>
      <c r="U34" s="204">
        <f t="shared" si="12"/>
        <v>0</v>
      </c>
      <c r="V34" s="205"/>
    </row>
    <row r="35" spans="1:22" ht="15" customHeight="1">
      <c r="A35" s="203" t="str">
        <f>'Room Staffing'!A43</f>
        <v>Classroom 5</v>
      </c>
      <c r="B35" s="170"/>
      <c r="C35" s="193">
        <f t="shared" si="3"/>
        <v>0</v>
      </c>
      <c r="D35" s="170"/>
      <c r="E35" s="193">
        <f t="shared" si="4"/>
        <v>0</v>
      </c>
      <c r="F35" s="170"/>
      <c r="G35" s="204">
        <f t="shared" si="5"/>
        <v>0</v>
      </c>
      <c r="H35" s="170"/>
      <c r="I35" s="204">
        <f t="shared" si="6"/>
        <v>0</v>
      </c>
      <c r="J35" s="170"/>
      <c r="K35" s="204">
        <f t="shared" si="7"/>
        <v>0</v>
      </c>
      <c r="L35" s="170"/>
      <c r="M35" s="204">
        <f t="shared" si="8"/>
        <v>0</v>
      </c>
      <c r="N35" s="170"/>
      <c r="O35" s="204">
        <f t="shared" si="9"/>
        <v>0</v>
      </c>
      <c r="P35" s="170"/>
      <c r="Q35" s="204">
        <f t="shared" si="10"/>
        <v>0</v>
      </c>
      <c r="R35" s="170"/>
      <c r="S35" s="204">
        <f t="shared" si="11"/>
        <v>0</v>
      </c>
      <c r="T35" s="170"/>
      <c r="U35" s="204">
        <f t="shared" si="12"/>
        <v>0</v>
      </c>
      <c r="V35" s="205"/>
    </row>
    <row r="36" spans="1:22" ht="15" customHeight="1">
      <c r="A36" s="203" t="str">
        <f>'Room Staffing'!A53</f>
        <v>Classroom #6</v>
      </c>
      <c r="B36" s="170"/>
      <c r="C36" s="193">
        <f t="shared" si="3"/>
        <v>0</v>
      </c>
      <c r="D36" s="170"/>
      <c r="E36" s="193">
        <f t="shared" si="4"/>
        <v>0</v>
      </c>
      <c r="F36" s="170"/>
      <c r="G36" s="204">
        <f t="shared" si="5"/>
        <v>0</v>
      </c>
      <c r="H36" s="170"/>
      <c r="I36" s="204">
        <f t="shared" si="6"/>
        <v>0</v>
      </c>
      <c r="J36" s="170"/>
      <c r="K36" s="204">
        <f t="shared" si="7"/>
        <v>0</v>
      </c>
      <c r="L36" s="170"/>
      <c r="M36" s="204">
        <f t="shared" si="8"/>
        <v>0</v>
      </c>
      <c r="N36" s="170"/>
      <c r="O36" s="204">
        <f t="shared" si="9"/>
        <v>0</v>
      </c>
      <c r="P36" s="170"/>
      <c r="Q36" s="204">
        <f t="shared" si="10"/>
        <v>0</v>
      </c>
      <c r="R36" s="170"/>
      <c r="S36" s="204">
        <f t="shared" si="11"/>
        <v>0</v>
      </c>
      <c r="T36" s="170"/>
      <c r="U36" s="204">
        <f t="shared" si="12"/>
        <v>0</v>
      </c>
      <c r="V36" s="205"/>
    </row>
    <row r="37" spans="1:22" ht="15" customHeight="1">
      <c r="A37" s="203" t="str">
        <f>'Room Staffing'!A63</f>
        <v>Before/After School</v>
      </c>
      <c r="B37" s="170"/>
      <c r="C37" s="193">
        <f t="shared" si="3"/>
        <v>0</v>
      </c>
      <c r="D37" s="170"/>
      <c r="E37" s="193">
        <f t="shared" si="4"/>
        <v>0</v>
      </c>
      <c r="F37" s="170"/>
      <c r="G37" s="204">
        <f t="shared" si="5"/>
        <v>0</v>
      </c>
      <c r="H37" s="170"/>
      <c r="I37" s="204">
        <f t="shared" si="6"/>
        <v>0</v>
      </c>
      <c r="J37" s="170"/>
      <c r="K37" s="204">
        <f t="shared" si="7"/>
        <v>0</v>
      </c>
      <c r="L37" s="170"/>
      <c r="M37" s="204">
        <f t="shared" si="8"/>
        <v>0</v>
      </c>
      <c r="N37" s="170"/>
      <c r="O37" s="204">
        <f t="shared" si="9"/>
        <v>0</v>
      </c>
      <c r="P37" s="170"/>
      <c r="Q37" s="204">
        <f t="shared" si="10"/>
        <v>0</v>
      </c>
      <c r="R37" s="170"/>
      <c r="S37" s="204">
        <f t="shared" si="11"/>
        <v>0</v>
      </c>
      <c r="T37" s="170"/>
      <c r="U37" s="204">
        <f t="shared" si="12"/>
        <v>0</v>
      </c>
      <c r="V37" s="205"/>
    </row>
    <row r="38" spans="1:22" ht="15" customHeight="1" thickBot="1">
      <c r="A38" s="206" t="str">
        <f>'Room Staffing'!A73</f>
        <v>Summer School Age</v>
      </c>
      <c r="B38" s="207"/>
      <c r="C38" s="208">
        <f t="shared" si="3"/>
        <v>0</v>
      </c>
      <c r="D38" s="207"/>
      <c r="E38" s="208">
        <f t="shared" si="4"/>
        <v>0</v>
      </c>
      <c r="F38" s="207"/>
      <c r="G38" s="209">
        <f t="shared" si="5"/>
        <v>0</v>
      </c>
      <c r="H38" s="207"/>
      <c r="I38" s="209">
        <f t="shared" si="6"/>
        <v>0</v>
      </c>
      <c r="J38" s="207"/>
      <c r="K38" s="209">
        <f t="shared" si="7"/>
        <v>0</v>
      </c>
      <c r="L38" s="207"/>
      <c r="M38" s="209">
        <f t="shared" si="8"/>
        <v>0</v>
      </c>
      <c r="N38" s="207"/>
      <c r="O38" s="209">
        <f t="shared" si="9"/>
        <v>0</v>
      </c>
      <c r="P38" s="207"/>
      <c r="Q38" s="209">
        <f t="shared" si="10"/>
        <v>0</v>
      </c>
      <c r="R38" s="207"/>
      <c r="S38" s="209">
        <f t="shared" si="11"/>
        <v>0</v>
      </c>
      <c r="T38" s="207"/>
      <c r="U38" s="209">
        <f t="shared" si="12"/>
        <v>0</v>
      </c>
      <c r="V38" s="210"/>
    </row>
    <row r="40" spans="1:22">
      <c r="C40" s="211"/>
      <c r="E40" s="211"/>
    </row>
    <row r="41" spans="1:22">
      <c r="A41" s="2" t="s">
        <v>162</v>
      </c>
      <c r="C41" s="211"/>
      <c r="E41" s="211"/>
    </row>
    <row r="44" spans="1:22">
      <c r="M44" s="212"/>
    </row>
    <row r="45" spans="1:22" ht="37.5" customHeight="1">
      <c r="A45" s="302" t="s">
        <v>20</v>
      </c>
      <c r="B45" s="302"/>
      <c r="C45" s="302"/>
      <c r="D45" s="302"/>
      <c r="E45" s="302"/>
      <c r="F45" s="302"/>
      <c r="G45" s="302"/>
      <c r="H45" s="302"/>
      <c r="I45" s="302"/>
      <c r="J45" s="302"/>
      <c r="K45" s="302"/>
      <c r="L45" s="302"/>
      <c r="M45" s="302"/>
      <c r="N45" s="302"/>
      <c r="O45" s="302"/>
      <c r="P45" s="302"/>
      <c r="Q45" s="302"/>
      <c r="R45" s="302"/>
      <c r="S45" s="302"/>
      <c r="T45" s="302"/>
      <c r="U45" s="302"/>
      <c r="V45" s="302"/>
    </row>
  </sheetData>
  <sheetProtection algorithmName="SHA-512" hashValue="Pj8K16o88israIaMXboiCsJd6rkI5Nd+l7a2k+sZ3cwXbMNn5+0uNaF4yez+f3HAcSn/ahkBEbqPAaEgHVfcrQ==" saltValue="+DWxMWEirik8OwC7PVRAxQ==" spinCount="100000" sheet="1" objects="1" scenarios="1" selectLockedCells="1"/>
  <mergeCells count="25">
    <mergeCell ref="A1:V1"/>
    <mergeCell ref="A28:V28"/>
    <mergeCell ref="C29:D29"/>
    <mergeCell ref="E29:F29"/>
    <mergeCell ref="G29:H29"/>
    <mergeCell ref="I29:J29"/>
    <mergeCell ref="K29:L29"/>
    <mergeCell ref="M29:N29"/>
    <mergeCell ref="O29:P29"/>
    <mergeCell ref="A17:B17"/>
    <mergeCell ref="A2:A4"/>
    <mergeCell ref="A45:V45"/>
    <mergeCell ref="I18:J18"/>
    <mergeCell ref="I19:J19"/>
    <mergeCell ref="I20:J20"/>
    <mergeCell ref="I21:J21"/>
    <mergeCell ref="I22:J22"/>
    <mergeCell ref="I23:J23"/>
    <mergeCell ref="I24:J24"/>
    <mergeCell ref="I25:J25"/>
    <mergeCell ref="Q29:R29"/>
    <mergeCell ref="S29:T29"/>
    <mergeCell ref="U29:V29"/>
    <mergeCell ref="D18:F19"/>
    <mergeCell ref="L18:N19"/>
  </mergeCells>
  <phoneticPr fontId="7" type="noConversion"/>
  <printOptions gridLines="1"/>
  <pageMargins left="0.25" right="0.25" top="1" bottom="1" header="0.5" footer="0.28000000000000003"/>
  <pageSetup paperSize="5" scale="70" orientation="landscape" copies="2" r:id="rId1"/>
  <headerFooter alignWithMargins="0">
    <oddHeader>&amp;C&amp;"Arial,Bold"&amp;11&amp;A</oddHeader>
    <oddFooter>&amp;L&amp;G&amp;Cwww.FirstChildrensFinance.org
1-866-562-6801</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3" tint="0.79998168889431442"/>
  </sheetPr>
  <dimension ref="A1:V28"/>
  <sheetViews>
    <sheetView tabSelected="1" zoomScaleNormal="100" workbookViewId="0">
      <selection sqref="A1:N1"/>
    </sheetView>
  </sheetViews>
  <sheetFormatPr defaultColWidth="9" defaultRowHeight="14.1"/>
  <cols>
    <col min="1" max="1" width="24.7109375" style="2" customWidth="1"/>
    <col min="2" max="13" width="12.7109375" style="2" customWidth="1"/>
    <col min="14" max="14" width="11.85546875" style="2" bestFit="1" customWidth="1"/>
    <col min="15" max="16384" width="9" style="2"/>
  </cols>
  <sheetData>
    <row r="1" spans="1:14" ht="75.75" customHeight="1">
      <c r="A1" s="327" t="s">
        <v>163</v>
      </c>
      <c r="B1" s="328"/>
      <c r="C1" s="328"/>
      <c r="D1" s="328"/>
      <c r="E1" s="328"/>
      <c r="F1" s="328"/>
      <c r="G1" s="328"/>
      <c r="H1" s="328"/>
      <c r="I1" s="328"/>
      <c r="J1" s="328"/>
      <c r="K1" s="328"/>
      <c r="L1" s="328"/>
      <c r="M1" s="328"/>
      <c r="N1" s="328"/>
    </row>
    <row r="2" spans="1:14" ht="78" hidden="1" customHeight="1">
      <c r="A2" s="166"/>
      <c r="B2" s="166" t="s">
        <v>164</v>
      </c>
      <c r="C2" s="166"/>
      <c r="D2" s="166"/>
      <c r="E2" s="167" t="s">
        <v>165</v>
      </c>
      <c r="F2" s="166" t="s">
        <v>166</v>
      </c>
      <c r="G2" s="166" t="s">
        <v>167</v>
      </c>
      <c r="H2" s="166"/>
      <c r="I2" s="168" t="s">
        <v>168</v>
      </c>
      <c r="J2" s="167" t="s">
        <v>165</v>
      </c>
      <c r="K2" s="167" t="s">
        <v>169</v>
      </c>
      <c r="L2" s="166" t="s">
        <v>170</v>
      </c>
      <c r="M2" s="168" t="s">
        <v>171</v>
      </c>
    </row>
    <row r="3" spans="1:14" s="19" customFormat="1" ht="23.1" customHeight="1">
      <c r="A3" s="329" t="s">
        <v>138</v>
      </c>
      <c r="B3" s="329"/>
      <c r="C3" s="329"/>
      <c r="D3" s="329"/>
    </row>
    <row r="4" spans="1:14" ht="78" customHeight="1">
      <c r="A4" s="216" t="s">
        <v>172</v>
      </c>
      <c r="B4" s="215" t="s">
        <v>173</v>
      </c>
      <c r="C4" s="215" t="s">
        <v>174</v>
      </c>
      <c r="D4" s="215" t="s">
        <v>175</v>
      </c>
      <c r="E4" s="215" t="s">
        <v>176</v>
      </c>
      <c r="F4" s="215" t="s">
        <v>177</v>
      </c>
      <c r="G4" s="215" t="s">
        <v>178</v>
      </c>
      <c r="H4" s="215" t="s">
        <v>179</v>
      </c>
      <c r="I4" s="215" t="s">
        <v>180</v>
      </c>
      <c r="J4" s="215" t="s">
        <v>181</v>
      </c>
      <c r="K4" s="215" t="s">
        <v>182</v>
      </c>
      <c r="L4" s="215" t="s">
        <v>183</v>
      </c>
      <c r="M4" s="215" t="s">
        <v>184</v>
      </c>
      <c r="N4" s="215" t="s">
        <v>185</v>
      </c>
    </row>
    <row r="5" spans="1:14" ht="18" customHeight="1">
      <c r="A5" s="217" t="str">
        <f>'Room Staffing'!A3</f>
        <v>Classroom 1</v>
      </c>
      <c r="B5" s="218">
        <f t="shared" ref="B5:B10" si="0">IF(E5=0,0,J5/E5)</f>
        <v>0</v>
      </c>
      <c r="C5" s="219">
        <f>'Child Care Tuition Rates'!W6</f>
        <v>0</v>
      </c>
      <c r="D5" s="219">
        <f t="shared" ref="D5:D12" si="1">E5/10</f>
        <v>0</v>
      </c>
      <c r="E5" s="219">
        <f>'Child Care Tuition Rates'!C18</f>
        <v>0</v>
      </c>
      <c r="F5" s="220">
        <f t="shared" ref="F5:F10" si="2">IF(I5=0,0,E5/I5)</f>
        <v>0</v>
      </c>
      <c r="G5" s="218">
        <f t="shared" ref="G5:G10" si="3">IF(E5=0,0,K5/E5)</f>
        <v>0</v>
      </c>
      <c r="H5" s="219">
        <f>'Child Care Tuition Rates'!B6</f>
        <v>0</v>
      </c>
      <c r="I5" s="219">
        <f t="shared" ref="I5:I12" si="4">H5*5*2</f>
        <v>0</v>
      </c>
      <c r="J5" s="221">
        <f>'Child Care Tuition Rates'!B18</f>
        <v>0</v>
      </c>
      <c r="K5" s="218">
        <f>IFERROR('Breakeven Analysis'!C22/4,"")</f>
        <v>0</v>
      </c>
      <c r="L5" s="222">
        <f>IFERROR(J5-K5,"")</f>
        <v>0</v>
      </c>
      <c r="M5" s="222">
        <f>IFERROR(N5/12,"")</f>
        <v>0</v>
      </c>
      <c r="N5" s="222">
        <f>IFERROR(L5*52,"")</f>
        <v>0</v>
      </c>
    </row>
    <row r="6" spans="1:14" ht="18" customHeight="1">
      <c r="A6" s="217" t="str">
        <f>'Room Staffing'!A13</f>
        <v>Classroom 2</v>
      </c>
      <c r="B6" s="218">
        <f t="shared" si="0"/>
        <v>0</v>
      </c>
      <c r="C6" s="219">
        <f>'Child Care Tuition Rates'!W7</f>
        <v>0</v>
      </c>
      <c r="D6" s="219">
        <f t="shared" si="1"/>
        <v>0</v>
      </c>
      <c r="E6" s="219">
        <f>'Child Care Tuition Rates'!C19</f>
        <v>0</v>
      </c>
      <c r="F6" s="220">
        <f t="shared" si="2"/>
        <v>0</v>
      </c>
      <c r="G6" s="218">
        <f t="shared" si="3"/>
        <v>0</v>
      </c>
      <c r="H6" s="219">
        <f>'Child Care Tuition Rates'!B7</f>
        <v>0</v>
      </c>
      <c r="I6" s="219">
        <f t="shared" si="4"/>
        <v>0</v>
      </c>
      <c r="J6" s="221">
        <f>'Child Care Tuition Rates'!B19</f>
        <v>0</v>
      </c>
      <c r="K6" s="218">
        <f>IFERROR('Breakeven Analysis'!C23/4,"")</f>
        <v>0</v>
      </c>
      <c r="L6" s="222">
        <f t="shared" ref="L6:L12" si="5">IFERROR(J6-K6,"")</f>
        <v>0</v>
      </c>
      <c r="M6" s="222">
        <f t="shared" ref="M6:M12" si="6">IFERROR(N6/12,"")</f>
        <v>0</v>
      </c>
      <c r="N6" s="222">
        <f t="shared" ref="N6:N12" si="7">IFERROR(L6*52,"")</f>
        <v>0</v>
      </c>
    </row>
    <row r="7" spans="1:14" ht="18" customHeight="1">
      <c r="A7" s="217" t="str">
        <f>'Room Staffing'!A23</f>
        <v>Classroom 3</v>
      </c>
      <c r="B7" s="218">
        <f t="shared" si="0"/>
        <v>0</v>
      </c>
      <c r="C7" s="219">
        <f>'Child Care Tuition Rates'!W8</f>
        <v>0</v>
      </c>
      <c r="D7" s="219">
        <f t="shared" si="1"/>
        <v>0</v>
      </c>
      <c r="E7" s="219">
        <f>'Child Care Tuition Rates'!C20</f>
        <v>0</v>
      </c>
      <c r="F7" s="220">
        <f t="shared" si="2"/>
        <v>0</v>
      </c>
      <c r="G7" s="218">
        <f t="shared" si="3"/>
        <v>0</v>
      </c>
      <c r="H7" s="219">
        <f>'Child Care Tuition Rates'!B8</f>
        <v>0</v>
      </c>
      <c r="I7" s="219">
        <f t="shared" si="4"/>
        <v>0</v>
      </c>
      <c r="J7" s="221">
        <f>'Child Care Tuition Rates'!B20</f>
        <v>0</v>
      </c>
      <c r="K7" s="218">
        <f>IFERROR('Breakeven Analysis'!C24/4,"")</f>
        <v>0</v>
      </c>
      <c r="L7" s="222">
        <f t="shared" si="5"/>
        <v>0</v>
      </c>
      <c r="M7" s="222">
        <f t="shared" si="6"/>
        <v>0</v>
      </c>
      <c r="N7" s="222">
        <f t="shared" si="7"/>
        <v>0</v>
      </c>
    </row>
    <row r="8" spans="1:14" ht="18" customHeight="1">
      <c r="A8" s="217" t="str">
        <f>'Room Staffing'!A33</f>
        <v>Classroom 4</v>
      </c>
      <c r="B8" s="218">
        <f t="shared" si="0"/>
        <v>0</v>
      </c>
      <c r="C8" s="219">
        <f>'Child Care Tuition Rates'!W9</f>
        <v>0</v>
      </c>
      <c r="D8" s="219">
        <f t="shared" si="1"/>
        <v>0</v>
      </c>
      <c r="E8" s="219">
        <f>'Child Care Tuition Rates'!C21</f>
        <v>0</v>
      </c>
      <c r="F8" s="220">
        <f t="shared" si="2"/>
        <v>0</v>
      </c>
      <c r="G8" s="218">
        <f t="shared" si="3"/>
        <v>0</v>
      </c>
      <c r="H8" s="219">
        <f>'Child Care Tuition Rates'!B9</f>
        <v>0</v>
      </c>
      <c r="I8" s="219">
        <f t="shared" si="4"/>
        <v>0</v>
      </c>
      <c r="J8" s="221">
        <f>'Child Care Tuition Rates'!B21</f>
        <v>0</v>
      </c>
      <c r="K8" s="218" t="str">
        <f>IFERROR('Breakeven Analysis'!C25/4,"")</f>
        <v/>
      </c>
      <c r="L8" s="222" t="str">
        <f t="shared" si="5"/>
        <v/>
      </c>
      <c r="M8" s="222" t="str">
        <f t="shared" si="6"/>
        <v/>
      </c>
      <c r="N8" s="222" t="str">
        <f t="shared" si="7"/>
        <v/>
      </c>
    </row>
    <row r="9" spans="1:14" ht="18" customHeight="1">
      <c r="A9" s="217" t="str">
        <f>'Room Staffing'!A43</f>
        <v>Classroom 5</v>
      </c>
      <c r="B9" s="218">
        <f t="shared" si="0"/>
        <v>0</v>
      </c>
      <c r="C9" s="219">
        <f>'Child Care Tuition Rates'!W10</f>
        <v>0</v>
      </c>
      <c r="D9" s="219">
        <f t="shared" si="1"/>
        <v>0</v>
      </c>
      <c r="E9" s="219">
        <f>'Child Care Tuition Rates'!C22</f>
        <v>0</v>
      </c>
      <c r="F9" s="220">
        <f t="shared" si="2"/>
        <v>0</v>
      </c>
      <c r="G9" s="218">
        <f t="shared" si="3"/>
        <v>0</v>
      </c>
      <c r="H9" s="219">
        <f>'Child Care Tuition Rates'!B10</f>
        <v>0</v>
      </c>
      <c r="I9" s="219">
        <f t="shared" si="4"/>
        <v>0</v>
      </c>
      <c r="J9" s="221">
        <f>'Child Care Tuition Rates'!B22</f>
        <v>0</v>
      </c>
      <c r="K9" s="218" t="str">
        <f>IFERROR('Breakeven Analysis'!C26/4,"")</f>
        <v/>
      </c>
      <c r="L9" s="222" t="str">
        <f t="shared" si="5"/>
        <v/>
      </c>
      <c r="M9" s="222" t="str">
        <f t="shared" si="6"/>
        <v/>
      </c>
      <c r="N9" s="222" t="str">
        <f t="shared" si="7"/>
        <v/>
      </c>
    </row>
    <row r="10" spans="1:14" ht="18" customHeight="1">
      <c r="A10" s="217" t="str">
        <f>'Room Staffing'!A53</f>
        <v>Classroom #6</v>
      </c>
      <c r="B10" s="218">
        <f t="shared" si="0"/>
        <v>0</v>
      </c>
      <c r="C10" s="219">
        <f>'Child Care Tuition Rates'!W11</f>
        <v>0</v>
      </c>
      <c r="D10" s="219">
        <f t="shared" si="1"/>
        <v>0</v>
      </c>
      <c r="E10" s="219">
        <f>'Child Care Tuition Rates'!C23</f>
        <v>0</v>
      </c>
      <c r="F10" s="220">
        <f t="shared" si="2"/>
        <v>0</v>
      </c>
      <c r="G10" s="218">
        <f t="shared" si="3"/>
        <v>0</v>
      </c>
      <c r="H10" s="219">
        <f>'Child Care Tuition Rates'!B11</f>
        <v>0</v>
      </c>
      <c r="I10" s="219">
        <f t="shared" si="4"/>
        <v>0</v>
      </c>
      <c r="J10" s="221">
        <f>'Child Care Tuition Rates'!B23</f>
        <v>0</v>
      </c>
      <c r="K10" s="218">
        <f>IFERROR('Breakeven Analysis'!C27/4,"")</f>
        <v>0</v>
      </c>
      <c r="L10" s="222">
        <f t="shared" si="5"/>
        <v>0</v>
      </c>
      <c r="M10" s="222">
        <f t="shared" si="6"/>
        <v>0</v>
      </c>
      <c r="N10" s="222">
        <f t="shared" si="7"/>
        <v>0</v>
      </c>
    </row>
    <row r="11" spans="1:14" ht="18" customHeight="1">
      <c r="A11" s="217" t="str">
        <f>'Room Staffing'!A63</f>
        <v>Before/After School</v>
      </c>
      <c r="B11" s="218">
        <f>IF(E11=0,0,J11/E11)</f>
        <v>0</v>
      </c>
      <c r="C11" s="219">
        <f>'Child Care Tuition Rates'!W12</f>
        <v>0</v>
      </c>
      <c r="D11" s="219">
        <f t="shared" si="1"/>
        <v>0</v>
      </c>
      <c r="E11" s="219">
        <f>'Child Care Tuition Rates'!C24</f>
        <v>0</v>
      </c>
      <c r="F11" s="220">
        <f>IF(I11=0,0,E11/I11)</f>
        <v>0</v>
      </c>
      <c r="G11" s="218">
        <f>IF(E11=0,0,K11/E11)</f>
        <v>0</v>
      </c>
      <c r="H11" s="219">
        <f>'Child Care Tuition Rates'!B12</f>
        <v>0</v>
      </c>
      <c r="I11" s="219">
        <f t="shared" si="4"/>
        <v>0</v>
      </c>
      <c r="J11" s="221">
        <f>'Child Care Tuition Rates'!B24</f>
        <v>0</v>
      </c>
      <c r="K11" s="218">
        <f>IFERROR('Breakeven Analysis'!C28/4,"")</f>
        <v>0</v>
      </c>
      <c r="L11" s="222">
        <f t="shared" si="5"/>
        <v>0</v>
      </c>
      <c r="M11" s="222">
        <f t="shared" si="6"/>
        <v>0</v>
      </c>
      <c r="N11" s="222">
        <f t="shared" si="7"/>
        <v>0</v>
      </c>
    </row>
    <row r="12" spans="1:14" ht="18.75" customHeight="1">
      <c r="A12" s="217" t="str">
        <f>'Room Staffing'!A73</f>
        <v>Summer School Age</v>
      </c>
      <c r="B12" s="218">
        <f>IF(E12=0,0,J12/E12)</f>
        <v>0</v>
      </c>
      <c r="C12" s="219">
        <f>'Child Care Tuition Rates'!W13</f>
        <v>0</v>
      </c>
      <c r="D12" s="219">
        <f t="shared" si="1"/>
        <v>0</v>
      </c>
      <c r="E12" s="219">
        <f>'Child Care Tuition Rates'!C25</f>
        <v>0</v>
      </c>
      <c r="F12" s="220">
        <f>IF(I12=0,0,E12/I12)</f>
        <v>0</v>
      </c>
      <c r="G12" s="218">
        <f>IF(E12=0,0,K12/E12)</f>
        <v>0</v>
      </c>
      <c r="H12" s="219">
        <f>'Child Care Tuition Rates'!B13</f>
        <v>0</v>
      </c>
      <c r="I12" s="219">
        <f t="shared" si="4"/>
        <v>0</v>
      </c>
      <c r="J12" s="221">
        <f>'Child Care Tuition Rates'!B25</f>
        <v>0</v>
      </c>
      <c r="K12" s="218">
        <f>IFERROR('Breakeven Analysis'!C29/4,"")</f>
        <v>0</v>
      </c>
      <c r="L12" s="222">
        <f t="shared" si="5"/>
        <v>0</v>
      </c>
      <c r="M12" s="222">
        <f t="shared" si="6"/>
        <v>0</v>
      </c>
      <c r="N12" s="222">
        <f t="shared" si="7"/>
        <v>0</v>
      </c>
    </row>
    <row r="13" spans="1:14" ht="36.75" customHeight="1">
      <c r="A13" s="223" t="s">
        <v>45</v>
      </c>
      <c r="B13" s="218" t="str">
        <f>IFERROR(J13/E13,"")</f>
        <v/>
      </c>
      <c r="C13" s="219">
        <f>SUM(C5:C12)</f>
        <v>0</v>
      </c>
      <c r="D13" s="219">
        <f>SUM(D5:D12)</f>
        <v>0</v>
      </c>
      <c r="E13" s="219">
        <f t="shared" ref="E13:I13" si="8">SUM(E5:E12)</f>
        <v>0</v>
      </c>
      <c r="F13" s="224" t="str">
        <f>IFERROR(E13/I13,"")</f>
        <v/>
      </c>
      <c r="G13" s="225">
        <f t="shared" si="8"/>
        <v>0</v>
      </c>
      <c r="H13" s="219">
        <f t="shared" si="8"/>
        <v>0</v>
      </c>
      <c r="I13" s="219">
        <f t="shared" si="8"/>
        <v>0</v>
      </c>
      <c r="J13" s="221">
        <f>SUM(J5:J12)</f>
        <v>0</v>
      </c>
      <c r="K13" s="221">
        <f>SUM(K5:K12)</f>
        <v>0</v>
      </c>
      <c r="L13" s="222">
        <f>SUM(L5:L12)</f>
        <v>0</v>
      </c>
      <c r="M13" s="222">
        <f t="shared" ref="M13:N13" si="9">SUM(M5:M12)</f>
        <v>0</v>
      </c>
      <c r="N13" s="222">
        <f t="shared" si="9"/>
        <v>0</v>
      </c>
    </row>
    <row r="14" spans="1:14" ht="18" customHeight="1">
      <c r="A14" s="170"/>
    </row>
    <row r="15" spans="1:14" ht="59.25" customHeight="1">
      <c r="A15" s="171" t="s">
        <v>52</v>
      </c>
      <c r="B15" s="22" t="s">
        <v>186</v>
      </c>
      <c r="C15" s="22" t="s">
        <v>187</v>
      </c>
      <c r="D15" s="21"/>
      <c r="M15" s="4" t="s">
        <v>52</v>
      </c>
    </row>
    <row r="16" spans="1:14" ht="18" customHeight="1">
      <c r="A16" s="169" t="str">
        <f>'Room Staffing'!A3</f>
        <v>Classroom 1</v>
      </c>
      <c r="B16" s="107">
        <f t="shared" ref="B16:B23" si="10">B5*10</f>
        <v>0</v>
      </c>
      <c r="C16" s="107">
        <f t="shared" ref="C16:C23" si="11">B16*4</f>
        <v>0</v>
      </c>
      <c r="D16" s="4"/>
    </row>
    <row r="17" spans="1:22" ht="18" customHeight="1">
      <c r="A17" s="169" t="str">
        <f>'Room Staffing'!A13</f>
        <v>Classroom 2</v>
      </c>
      <c r="B17" s="107">
        <f t="shared" si="10"/>
        <v>0</v>
      </c>
      <c r="C17" s="107">
        <f t="shared" si="11"/>
        <v>0</v>
      </c>
      <c r="D17" s="4"/>
    </row>
    <row r="18" spans="1:22" ht="18" customHeight="1">
      <c r="A18" s="169" t="str">
        <f>'Room Staffing'!A23</f>
        <v>Classroom 3</v>
      </c>
      <c r="B18" s="107">
        <f t="shared" si="10"/>
        <v>0</v>
      </c>
      <c r="C18" s="107">
        <f t="shared" si="11"/>
        <v>0</v>
      </c>
      <c r="D18" s="4"/>
    </row>
    <row r="19" spans="1:22" ht="18" customHeight="1">
      <c r="A19" s="169" t="str">
        <f>'Room Staffing'!A33</f>
        <v>Classroom 4</v>
      </c>
      <c r="B19" s="107">
        <f t="shared" si="10"/>
        <v>0</v>
      </c>
      <c r="C19" s="107">
        <f t="shared" si="11"/>
        <v>0</v>
      </c>
      <c r="D19" s="4"/>
    </row>
    <row r="20" spans="1:22" ht="18" customHeight="1">
      <c r="A20" s="169" t="str">
        <f>'Room Staffing'!A43</f>
        <v>Classroom 5</v>
      </c>
      <c r="B20" s="107">
        <f t="shared" si="10"/>
        <v>0</v>
      </c>
      <c r="C20" s="107">
        <f t="shared" si="11"/>
        <v>0</v>
      </c>
      <c r="D20" s="4"/>
    </row>
    <row r="21" spans="1:22" ht="18" customHeight="1">
      <c r="A21" s="169" t="str">
        <f>'Room Staffing'!A53</f>
        <v>Classroom #6</v>
      </c>
      <c r="B21" s="107">
        <f t="shared" si="10"/>
        <v>0</v>
      </c>
      <c r="C21" s="107">
        <f t="shared" si="11"/>
        <v>0</v>
      </c>
      <c r="D21" s="4"/>
    </row>
    <row r="22" spans="1:22" ht="18" customHeight="1">
      <c r="A22" s="169" t="str">
        <f>'Room Staffing'!A63</f>
        <v>Before/After School</v>
      </c>
      <c r="B22" s="107">
        <f t="shared" si="10"/>
        <v>0</v>
      </c>
      <c r="C22" s="107">
        <f t="shared" si="11"/>
        <v>0</v>
      </c>
    </row>
    <row r="23" spans="1:22" ht="18" customHeight="1">
      <c r="A23" s="169" t="str">
        <f>'Room Staffing'!A73</f>
        <v>Summer School Age</v>
      </c>
      <c r="B23" s="107">
        <f t="shared" si="10"/>
        <v>0</v>
      </c>
      <c r="C23" s="107">
        <f t="shared" si="11"/>
        <v>0</v>
      </c>
    </row>
    <row r="24" spans="1:22" ht="18" customHeight="1"/>
    <row r="25" spans="1:22" ht="18" customHeight="1">
      <c r="A25" s="2" t="s">
        <v>188</v>
      </c>
    </row>
    <row r="26" spans="1:22" ht="18" customHeight="1">
      <c r="A26" s="2" t="s">
        <v>189</v>
      </c>
    </row>
    <row r="27" spans="1:22" ht="18" customHeight="1"/>
    <row r="28" spans="1:22" ht="44.25" customHeight="1">
      <c r="A28" s="302" t="s">
        <v>20</v>
      </c>
      <c r="B28" s="302"/>
      <c r="C28" s="302"/>
      <c r="D28" s="302"/>
      <c r="E28" s="302"/>
      <c r="F28" s="302"/>
      <c r="G28" s="302"/>
      <c r="H28" s="302"/>
      <c r="I28" s="302"/>
      <c r="J28" s="302"/>
      <c r="K28" s="302"/>
      <c r="L28" s="302"/>
      <c r="M28" s="302"/>
      <c r="N28" s="302"/>
      <c r="O28" s="1"/>
      <c r="P28" s="1"/>
      <c r="Q28" s="1"/>
      <c r="R28" s="1"/>
      <c r="S28" s="1"/>
      <c r="T28" s="1"/>
      <c r="U28" s="1"/>
      <c r="V28" s="1"/>
    </row>
  </sheetData>
  <sheetProtection algorithmName="SHA-512" hashValue="clD/f9QGjgQ2S36o8BM7awDMdHZ0N0l/Y3wZL/9kxRuPreLq4iuM4j5c6jDTDQR3lMDSgiWt8Bt3s988NI+zFg==" saltValue="rVB8IJ+fQ1ZILQ2KvFrijw==" spinCount="100000" sheet="1" objects="1" scenarios="1" selectLockedCells="1"/>
  <mergeCells count="3">
    <mergeCell ref="A1:N1"/>
    <mergeCell ref="A3:D3"/>
    <mergeCell ref="A28:N28"/>
  </mergeCells>
  <phoneticPr fontId="7" type="noConversion"/>
  <printOptions gridLines="1"/>
  <pageMargins left="0.32" right="0.22" top="0.63" bottom="1" header="0.21" footer="0.35"/>
  <pageSetup scale="81" orientation="landscape" r:id="rId1"/>
  <headerFooter alignWithMargins="0">
    <oddHeader>&amp;C&amp;"Arial,Bold"&amp;11&amp;A</oddHeader>
    <oddFooter>&amp;L&amp;G&amp;Cwww.FirstChildrensFinance.org
1-866-562-6801</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E3EDF9"/>
  </sheetPr>
  <dimension ref="A1:P60"/>
  <sheetViews>
    <sheetView topLeftCell="A19" zoomScaleNormal="100" zoomScaleSheetLayoutView="100" workbookViewId="0">
      <selection activeCell="Q47" sqref="Q47"/>
    </sheetView>
  </sheetViews>
  <sheetFormatPr defaultColWidth="9" defaultRowHeight="12.95"/>
  <cols>
    <col min="1" max="1" width="9" style="36"/>
    <col min="2" max="2" width="31.42578125" style="36" bestFit="1" customWidth="1"/>
    <col min="3" max="3" width="11.7109375" style="36" customWidth="1"/>
    <col min="4" max="4" width="12.140625" style="36" bestFit="1" customWidth="1"/>
    <col min="5" max="5" width="10.85546875" style="36" bestFit="1" customWidth="1"/>
    <col min="6" max="7" width="10.42578125" style="36" customWidth="1"/>
    <col min="8" max="9" width="11.7109375" style="36" customWidth="1"/>
    <col min="10" max="10" width="11.140625" style="36" bestFit="1" customWidth="1"/>
    <col min="11" max="11" width="9" style="36"/>
    <col min="12" max="12" width="27" style="36" customWidth="1"/>
    <col min="13" max="13" width="12" style="36" bestFit="1" customWidth="1"/>
    <col min="14" max="14" width="9.7109375" style="36" customWidth="1"/>
    <col min="15" max="15" width="12" style="36" bestFit="1" customWidth="1"/>
    <col min="16" max="16384" width="9" style="36"/>
  </cols>
  <sheetData>
    <row r="1" spans="1:16" ht="36" customHeight="1">
      <c r="A1" s="327" t="s">
        <v>190</v>
      </c>
      <c r="B1" s="328"/>
      <c r="C1" s="328"/>
      <c r="D1" s="328"/>
      <c r="E1" s="328"/>
      <c r="F1" s="328"/>
      <c r="G1" s="328"/>
      <c r="H1" s="328"/>
      <c r="I1" s="328"/>
      <c r="J1" s="328"/>
      <c r="K1" s="328"/>
      <c r="L1" s="328"/>
      <c r="M1" s="328"/>
      <c r="N1" s="328"/>
      <c r="O1" s="328"/>
    </row>
    <row r="3" spans="1:16" ht="14.1" thickBot="1"/>
    <row r="4" spans="1:16" ht="36.75" customHeight="1">
      <c r="B4" s="331" t="s">
        <v>191</v>
      </c>
      <c r="C4" s="332"/>
      <c r="D4" s="332"/>
      <c r="E4" s="332"/>
      <c r="F4" s="332"/>
      <c r="G4" s="332"/>
      <c r="H4" s="332"/>
      <c r="I4" s="332"/>
      <c r="J4" s="333"/>
      <c r="L4" s="52" t="s">
        <v>192</v>
      </c>
      <c r="M4" s="53" t="s">
        <v>193</v>
      </c>
      <c r="N4" s="53" t="s">
        <v>194</v>
      </c>
      <c r="O4" s="54" t="s">
        <v>45</v>
      </c>
    </row>
    <row r="5" spans="1:16" ht="12.75" customHeight="1">
      <c r="B5" s="252"/>
      <c r="C5" s="253"/>
      <c r="D5" s="253"/>
      <c r="E5" s="253"/>
      <c r="F5" s="253"/>
      <c r="G5" s="253"/>
      <c r="H5" s="253"/>
      <c r="I5" s="253"/>
      <c r="J5" s="254"/>
      <c r="L5" s="49" t="s">
        <v>195</v>
      </c>
      <c r="M5" s="122">
        <f>J11*9</f>
        <v>0</v>
      </c>
      <c r="N5" s="123">
        <f>J35*3</f>
        <v>0</v>
      </c>
      <c r="O5" s="124">
        <f>M5+N5</f>
        <v>0</v>
      </c>
    </row>
    <row r="6" spans="1:16" ht="27.95">
      <c r="B6" s="51"/>
      <c r="C6" s="117" t="str">
        <f>'Room Staffing'!A3</f>
        <v>Classroom 1</v>
      </c>
      <c r="D6" s="117" t="str">
        <f>'Room Staffing'!A13</f>
        <v>Classroom 2</v>
      </c>
      <c r="E6" s="117" t="str">
        <f>'Room Staffing'!A23</f>
        <v>Classroom 3</v>
      </c>
      <c r="F6" s="117" t="str">
        <f>'Room Staffing'!A33</f>
        <v>Classroom 4</v>
      </c>
      <c r="G6" s="117" t="str">
        <f>'Room Staffing'!A43</f>
        <v>Classroom 5</v>
      </c>
      <c r="H6" s="117" t="str">
        <f>'Room Staffing'!A53</f>
        <v>Classroom #6</v>
      </c>
      <c r="I6" s="117" t="str">
        <f>'Room Staffing'!A63</f>
        <v>Before/After School</v>
      </c>
      <c r="J6" s="275" t="s">
        <v>45</v>
      </c>
      <c r="L6" s="49"/>
      <c r="O6" s="56"/>
    </row>
    <row r="7" spans="1:16">
      <c r="B7" s="55" t="s">
        <v>139</v>
      </c>
      <c r="C7" s="118">
        <f>'Child Care Tuition Rates'!B6</f>
        <v>0</v>
      </c>
      <c r="D7" s="118">
        <f>'Child Care Tuition Rates'!B7</f>
        <v>0</v>
      </c>
      <c r="E7" s="118">
        <f>'Child Care Tuition Rates'!B8</f>
        <v>0</v>
      </c>
      <c r="F7" s="118">
        <f>'Child Care Tuition Rates'!B9</f>
        <v>0</v>
      </c>
      <c r="G7" s="118">
        <f>'Child Care Tuition Rates'!B10</f>
        <v>0</v>
      </c>
      <c r="H7" s="118">
        <f>'Child Care Tuition Rates'!B11</f>
        <v>0</v>
      </c>
      <c r="I7" s="118">
        <f>'Child Care Tuition Rates'!B12</f>
        <v>0</v>
      </c>
      <c r="J7" s="119">
        <f>SUM(C7:I7)</f>
        <v>0</v>
      </c>
      <c r="L7" s="131" t="str">
        <f t="shared" ref="L7:L16" si="0">B13</f>
        <v>Child Care Wages and Benefits</v>
      </c>
      <c r="M7" s="123">
        <f t="shared" ref="M7:M15" si="1">J13*9</f>
        <v>0</v>
      </c>
      <c r="N7" s="123">
        <f t="shared" ref="N7:N15" si="2">J37*3</f>
        <v>0</v>
      </c>
      <c r="O7" s="126">
        <f t="shared" ref="O7:O15" si="3">M7+N7</f>
        <v>0</v>
      </c>
    </row>
    <row r="8" spans="1:16">
      <c r="B8" s="277" t="s">
        <v>196</v>
      </c>
      <c r="C8" s="257" t="str">
        <f>IFERROR(C7/$J$7,"")</f>
        <v/>
      </c>
      <c r="D8" s="257" t="str">
        <f>IFERROR(D7/$J$7,"")</f>
        <v/>
      </c>
      <c r="E8" s="257" t="str">
        <f t="shared" ref="E8:I8" si="4">IFERROR(E7/$J$7,"")</f>
        <v/>
      </c>
      <c r="F8" s="257" t="str">
        <f t="shared" si="4"/>
        <v/>
      </c>
      <c r="G8" s="257" t="str">
        <f t="shared" si="4"/>
        <v/>
      </c>
      <c r="H8" s="257" t="str">
        <f t="shared" si="4"/>
        <v/>
      </c>
      <c r="I8" s="257" t="str">
        <f t="shared" si="4"/>
        <v/>
      </c>
      <c r="J8" s="258"/>
      <c r="L8" s="131" t="str">
        <f t="shared" si="0"/>
        <v>Director</v>
      </c>
      <c r="M8" s="123">
        <f t="shared" si="1"/>
        <v>0</v>
      </c>
      <c r="N8" s="123">
        <f t="shared" si="2"/>
        <v>0</v>
      </c>
      <c r="O8" s="126">
        <f t="shared" si="3"/>
        <v>0</v>
      </c>
      <c r="P8" s="36" t="s">
        <v>52</v>
      </c>
    </row>
    <row r="9" spans="1:16">
      <c r="B9" s="61" t="s">
        <v>197</v>
      </c>
      <c r="C9" s="120">
        <f>'Cost Analysis per Unit'!D5</f>
        <v>0</v>
      </c>
      <c r="D9" s="120">
        <f>'Cost Analysis per Unit'!D6</f>
        <v>0</v>
      </c>
      <c r="E9" s="120">
        <f>'Cost Analysis per Unit'!D7</f>
        <v>0</v>
      </c>
      <c r="F9" s="120">
        <f>'Cost Analysis per Unit'!D8</f>
        <v>0</v>
      </c>
      <c r="G9" s="120">
        <f>'Cost Analysis per Unit'!D9</f>
        <v>0</v>
      </c>
      <c r="H9" s="120">
        <f>'Cost Analysis per Unit'!D10</f>
        <v>0</v>
      </c>
      <c r="I9" s="120">
        <f>'Cost Analysis per Unit'!D11</f>
        <v>0</v>
      </c>
      <c r="J9" s="260">
        <f>SUM(C9:I9)</f>
        <v>0</v>
      </c>
      <c r="L9" s="131" t="str">
        <f t="shared" si="0"/>
        <v>Cook</v>
      </c>
      <c r="M9" s="123">
        <f t="shared" si="1"/>
        <v>0</v>
      </c>
      <c r="N9" s="123">
        <f t="shared" si="2"/>
        <v>0</v>
      </c>
      <c r="O9" s="126">
        <f t="shared" si="3"/>
        <v>0</v>
      </c>
      <c r="P9" s="36" t="s">
        <v>52</v>
      </c>
    </row>
    <row r="10" spans="1:16">
      <c r="B10" s="55" t="s">
        <v>198</v>
      </c>
      <c r="C10" s="121">
        <f>'Cost Analysis per Unit'!C16</f>
        <v>0</v>
      </c>
      <c r="D10" s="121">
        <f>'Cost Analysis per Unit'!C17</f>
        <v>0</v>
      </c>
      <c r="E10" s="121">
        <f>'Cost Analysis per Unit'!C18</f>
        <v>0</v>
      </c>
      <c r="F10" s="121">
        <f>'Cost Analysis per Unit'!C19</f>
        <v>0</v>
      </c>
      <c r="G10" s="121">
        <f>'Cost Analysis per Unit'!C20</f>
        <v>0</v>
      </c>
      <c r="H10" s="121">
        <f>'Cost Analysis per Unit'!C21</f>
        <v>0</v>
      </c>
      <c r="I10" s="121">
        <f>'Cost Analysis per Unit'!C22</f>
        <v>0</v>
      </c>
      <c r="J10" s="261"/>
      <c r="L10" s="131" t="str">
        <f t="shared" si="0"/>
        <v xml:space="preserve">Assistant Director </v>
      </c>
      <c r="M10" s="123">
        <f t="shared" si="1"/>
        <v>0</v>
      </c>
      <c r="N10" s="123">
        <f t="shared" si="2"/>
        <v>0</v>
      </c>
      <c r="O10" s="126">
        <f t="shared" si="3"/>
        <v>0</v>
      </c>
      <c r="P10" s="36" t="s">
        <v>52</v>
      </c>
    </row>
    <row r="11" spans="1:16">
      <c r="B11" s="55" t="s">
        <v>199</v>
      </c>
      <c r="C11" s="278">
        <f>'Child Care Tuition Rates'!B18*4</f>
        <v>0</v>
      </c>
      <c r="D11" s="278">
        <f>'Child Care Tuition Rates'!B19*4</f>
        <v>0</v>
      </c>
      <c r="E11" s="278">
        <f>'Child Care Tuition Rates'!B20*4</f>
        <v>0</v>
      </c>
      <c r="F11" s="278">
        <f>'Child Care Tuition Rates'!B21*4</f>
        <v>0</v>
      </c>
      <c r="G11" s="278">
        <f>'Child Care Tuition Rates'!B22*4</f>
        <v>0</v>
      </c>
      <c r="H11" s="278">
        <f>'Child Care Tuition Rates'!B23*4</f>
        <v>0</v>
      </c>
      <c r="I11" s="278">
        <f>'Child Care Tuition Rates'!B24*4</f>
        <v>0</v>
      </c>
      <c r="J11" s="276">
        <f>SUM(C11:I11)</f>
        <v>0</v>
      </c>
      <c r="L11" s="131" t="str">
        <f t="shared" si="0"/>
        <v>Office Staff</v>
      </c>
      <c r="M11" s="123">
        <f t="shared" si="1"/>
        <v>0</v>
      </c>
      <c r="N11" s="123">
        <f t="shared" si="2"/>
        <v>0</v>
      </c>
      <c r="O11" s="126">
        <f t="shared" si="3"/>
        <v>0</v>
      </c>
    </row>
    <row r="12" spans="1:16">
      <c r="B12" s="55"/>
      <c r="C12" s="274"/>
      <c r="D12" s="274"/>
      <c r="E12" s="274"/>
      <c r="F12" s="274"/>
      <c r="G12" s="274"/>
      <c r="H12" s="274"/>
      <c r="I12" s="274"/>
      <c r="J12" s="261"/>
      <c r="L12" s="131" t="str">
        <f t="shared" si="0"/>
        <v>Classroom Break Staff</v>
      </c>
      <c r="M12" s="123">
        <f t="shared" si="1"/>
        <v>0</v>
      </c>
      <c r="N12" s="123">
        <f t="shared" si="2"/>
        <v>0</v>
      </c>
      <c r="O12" s="126">
        <f t="shared" si="3"/>
        <v>0</v>
      </c>
    </row>
    <row r="13" spans="1:16">
      <c r="B13" s="55" t="s">
        <v>200</v>
      </c>
      <c r="C13" s="125">
        <f>'Room Staffing'!F10</f>
        <v>0</v>
      </c>
      <c r="D13" s="125">
        <f>'Room Staffing'!F20</f>
        <v>0</v>
      </c>
      <c r="E13" s="125">
        <f>'Room Staffing'!F30</f>
        <v>0</v>
      </c>
      <c r="F13" s="125">
        <f>'Room Staffing'!F40</f>
        <v>0</v>
      </c>
      <c r="G13" s="125">
        <f>'Room Staffing'!F50</f>
        <v>0</v>
      </c>
      <c r="H13" s="125">
        <f>'Room Staffing'!F60</f>
        <v>0</v>
      </c>
      <c r="I13" s="125">
        <f>'Room Staffing'!F70</f>
        <v>0</v>
      </c>
      <c r="J13" s="130">
        <f>SUM(C13:I13)</f>
        <v>0</v>
      </c>
      <c r="K13" s="57" t="s">
        <v>52</v>
      </c>
      <c r="L13" s="131" t="str">
        <f t="shared" si="0"/>
        <v>Occupancy (Rent and Utilities)</v>
      </c>
      <c r="M13" s="123">
        <f t="shared" si="1"/>
        <v>0</v>
      </c>
      <c r="N13" s="123">
        <f t="shared" si="2"/>
        <v>0</v>
      </c>
      <c r="O13" s="126">
        <f t="shared" si="3"/>
        <v>0</v>
      </c>
    </row>
    <row r="14" spans="1:16">
      <c r="B14" s="129" t="str">
        <f>'Other Staffing Expenses'!A3</f>
        <v>Director</v>
      </c>
      <c r="C14" s="125" t="str">
        <f>IFERROR($C$8*J14,"")</f>
        <v/>
      </c>
      <c r="D14" s="125" t="str">
        <f>(IFERROR($D$8*J14,""))</f>
        <v/>
      </c>
      <c r="E14" s="125" t="str">
        <f>(IFERROR($E$8*J14,""))</f>
        <v/>
      </c>
      <c r="F14" s="125" t="str">
        <f>(IFERROR($F$8*J14,""))</f>
        <v/>
      </c>
      <c r="G14" s="125" t="str">
        <f>IFERROR($G$8*J14,"")</f>
        <v/>
      </c>
      <c r="H14" s="125" t="str">
        <f>IFERROR($H$8*J14,"")</f>
        <v/>
      </c>
      <c r="I14" s="125" t="str">
        <f>IFERROR($I$8*J14,"")</f>
        <v/>
      </c>
      <c r="J14" s="130">
        <f>'Other Staffing Expenses'!H3</f>
        <v>0</v>
      </c>
      <c r="K14" s="57" t="s">
        <v>52</v>
      </c>
      <c r="L14" s="131" t="str">
        <f t="shared" si="0"/>
        <v>Teacher Tuition Discounts</v>
      </c>
      <c r="M14" s="123">
        <f t="shared" si="1"/>
        <v>0</v>
      </c>
      <c r="N14" s="123">
        <f t="shared" si="2"/>
        <v>0</v>
      </c>
      <c r="O14" s="126">
        <f t="shared" si="3"/>
        <v>0</v>
      </c>
    </row>
    <row r="15" spans="1:16">
      <c r="B15" s="129" t="str">
        <f>'Other Staffing Expenses'!A4</f>
        <v>Cook</v>
      </c>
      <c r="C15" s="125" t="str">
        <f t="shared" ref="C15:C19" si="5">IFERROR($C$8*J15,"")</f>
        <v/>
      </c>
      <c r="D15" s="125" t="str">
        <f t="shared" ref="D15:D19" si="6">(IFERROR($D$8*J15,""))</f>
        <v/>
      </c>
      <c r="E15" s="125" t="str">
        <f t="shared" ref="E15:E19" si="7">(IFERROR($E$8*J15,""))</f>
        <v/>
      </c>
      <c r="F15" s="125" t="str">
        <f t="shared" ref="F15:F19" si="8">(IFERROR($F$8*J15,""))</f>
        <v/>
      </c>
      <c r="G15" s="125" t="str">
        <f t="shared" ref="G15:G19" si="9">IFERROR($G$8*J15,"")</f>
        <v/>
      </c>
      <c r="H15" s="125" t="str">
        <f t="shared" ref="H15:H19" si="10">IFERROR($H$8*J15,"")</f>
        <v/>
      </c>
      <c r="I15" s="125" t="str">
        <f t="shared" ref="I15:I19" si="11">IFERROR($I$8*J15,"")</f>
        <v/>
      </c>
      <c r="J15" s="130">
        <f>'Other Staffing Expenses'!H4</f>
        <v>0</v>
      </c>
      <c r="K15" s="57"/>
      <c r="L15" s="131" t="str">
        <f t="shared" si="0"/>
        <v>All Other Expenses</v>
      </c>
      <c r="M15" s="123">
        <f t="shared" si="1"/>
        <v>0</v>
      </c>
      <c r="N15" s="123">
        <f t="shared" si="2"/>
        <v>0</v>
      </c>
      <c r="O15" s="126">
        <f t="shared" si="3"/>
        <v>0</v>
      </c>
    </row>
    <row r="16" spans="1:16">
      <c r="B16" s="129" t="str">
        <f>'Other Staffing Expenses'!A5</f>
        <v xml:space="preserve">Assistant Director </v>
      </c>
      <c r="C16" s="125" t="str">
        <f t="shared" si="5"/>
        <v/>
      </c>
      <c r="D16" s="125" t="str">
        <f t="shared" si="6"/>
        <v/>
      </c>
      <c r="E16" s="125" t="str">
        <f t="shared" si="7"/>
        <v/>
      </c>
      <c r="F16" s="125" t="str">
        <f t="shared" si="8"/>
        <v/>
      </c>
      <c r="G16" s="125" t="str">
        <f t="shared" si="9"/>
        <v/>
      </c>
      <c r="H16" s="125" t="str">
        <f t="shared" si="10"/>
        <v/>
      </c>
      <c r="I16" s="125" t="str">
        <f t="shared" si="11"/>
        <v/>
      </c>
      <c r="J16" s="130">
        <f>'Other Staffing Expenses'!H5</f>
        <v>0</v>
      </c>
      <c r="K16" s="57"/>
      <c r="L16" s="131" t="str">
        <f t="shared" si="0"/>
        <v>Total Expenses</v>
      </c>
      <c r="M16" s="123">
        <f>SUM(M7:M15)</f>
        <v>0</v>
      </c>
      <c r="N16" s="123">
        <f>SUM(N7:N15)</f>
        <v>0</v>
      </c>
      <c r="O16" s="126">
        <f>SUM(O7:O15)</f>
        <v>0</v>
      </c>
    </row>
    <row r="17" spans="2:15" ht="14.1" thickBot="1">
      <c r="B17" s="129" t="str">
        <f>'Other Staffing Expenses'!A6</f>
        <v>Office Staff</v>
      </c>
      <c r="C17" s="125" t="str">
        <f t="shared" si="5"/>
        <v/>
      </c>
      <c r="D17" s="125" t="str">
        <f t="shared" si="6"/>
        <v/>
      </c>
      <c r="E17" s="125" t="str">
        <f t="shared" si="7"/>
        <v/>
      </c>
      <c r="F17" s="125" t="str">
        <f t="shared" si="8"/>
        <v/>
      </c>
      <c r="G17" s="125" t="str">
        <f t="shared" si="9"/>
        <v/>
      </c>
      <c r="H17" s="125" t="str">
        <f t="shared" si="10"/>
        <v/>
      </c>
      <c r="I17" s="125" t="str">
        <f t="shared" si="11"/>
        <v/>
      </c>
      <c r="J17" s="130">
        <f>'Other Staffing Expenses'!H6</f>
        <v>0</v>
      </c>
      <c r="K17" s="57"/>
      <c r="L17" s="60" t="s">
        <v>201</v>
      </c>
      <c r="M17" s="127">
        <f>M5-M16</f>
        <v>0</v>
      </c>
      <c r="N17" s="127">
        <f>N5-N16</f>
        <v>0</v>
      </c>
      <c r="O17" s="128">
        <f>O5-O16</f>
        <v>0</v>
      </c>
    </row>
    <row r="18" spans="2:15">
      <c r="B18" s="129" t="str">
        <f>'Other Staffing Expenses'!A7</f>
        <v>Classroom Break Staff</v>
      </c>
      <c r="C18" s="125" t="str">
        <f t="shared" si="5"/>
        <v/>
      </c>
      <c r="D18" s="125" t="str">
        <f t="shared" si="6"/>
        <v/>
      </c>
      <c r="E18" s="125" t="str">
        <f t="shared" si="7"/>
        <v/>
      </c>
      <c r="F18" s="125" t="str">
        <f t="shared" si="8"/>
        <v/>
      </c>
      <c r="G18" s="125" t="str">
        <f t="shared" si="9"/>
        <v/>
      </c>
      <c r="H18" s="125" t="str">
        <f t="shared" si="10"/>
        <v/>
      </c>
      <c r="I18" s="125" t="str">
        <f t="shared" si="11"/>
        <v/>
      </c>
      <c r="J18" s="130">
        <f>'Other Staffing Expenses'!H7+'Other Staffing Expenses'!H8</f>
        <v>0</v>
      </c>
      <c r="K18" s="57"/>
    </row>
    <row r="19" spans="2:15">
      <c r="B19" s="55" t="s">
        <v>202</v>
      </c>
      <c r="C19" s="125" t="str">
        <f t="shared" si="5"/>
        <v/>
      </c>
      <c r="D19" s="125" t="str">
        <f t="shared" si="6"/>
        <v/>
      </c>
      <c r="E19" s="125" t="str">
        <f t="shared" si="7"/>
        <v/>
      </c>
      <c r="F19" s="125" t="str">
        <f t="shared" si="8"/>
        <v/>
      </c>
      <c r="G19" s="125" t="str">
        <f t="shared" si="9"/>
        <v/>
      </c>
      <c r="H19" s="125" t="str">
        <f t="shared" si="10"/>
        <v/>
      </c>
      <c r="I19" s="125" t="str">
        <f t="shared" si="11"/>
        <v/>
      </c>
      <c r="J19" s="130">
        <f>'Other Costs'!I12+'Other Costs'!I17</f>
        <v>0</v>
      </c>
      <c r="K19" s="57" t="s">
        <v>52</v>
      </c>
    </row>
    <row r="20" spans="2:15">
      <c r="B20" s="58" t="s">
        <v>203</v>
      </c>
      <c r="C20" s="59"/>
      <c r="D20" s="59">
        <v>0</v>
      </c>
      <c r="E20" s="59">
        <v>0</v>
      </c>
      <c r="F20" s="59">
        <v>0</v>
      </c>
      <c r="G20" s="59">
        <v>0</v>
      </c>
      <c r="H20" s="59">
        <v>0</v>
      </c>
      <c r="I20" s="59">
        <v>0</v>
      </c>
      <c r="J20" s="130">
        <f>SUM(C20:I20)</f>
        <v>0</v>
      </c>
      <c r="K20" s="57"/>
    </row>
    <row r="21" spans="2:15">
      <c r="B21" s="55" t="s">
        <v>204</v>
      </c>
      <c r="C21" s="125" t="str">
        <f>IFERROR($C$8*J21,"")</f>
        <v/>
      </c>
      <c r="D21" s="125" t="str">
        <f>IFERROR($D$8*J21,"")</f>
        <v/>
      </c>
      <c r="E21" s="125" t="str">
        <f>IFERROR($E$8*J21,"")</f>
        <v/>
      </c>
      <c r="F21" s="125" t="str">
        <f>IFERROR($F$8*J21,"")</f>
        <v/>
      </c>
      <c r="G21" s="125" t="str">
        <f>IFERROR($G$8*J21,"")</f>
        <v/>
      </c>
      <c r="H21" s="125" t="str">
        <f>IFERROR($H$8*J21,"")</f>
        <v/>
      </c>
      <c r="I21" s="125" t="str">
        <f>IFERROR($I$8*J21,"")</f>
        <v/>
      </c>
      <c r="J21" s="130">
        <f>'Other Costs'!I31-'Breakeven Analysis'!J19</f>
        <v>0</v>
      </c>
      <c r="K21" s="57" t="s">
        <v>52</v>
      </c>
    </row>
    <row r="22" spans="2:15">
      <c r="B22" s="55" t="s">
        <v>205</v>
      </c>
      <c r="C22" s="270">
        <f>SUM(C13:C21)</f>
        <v>0</v>
      </c>
      <c r="D22" s="270">
        <f t="shared" ref="D22:J22" si="12">SUM(D13:D21)</f>
        <v>0</v>
      </c>
      <c r="E22" s="270">
        <f t="shared" si="12"/>
        <v>0</v>
      </c>
      <c r="F22" s="270">
        <f t="shared" si="12"/>
        <v>0</v>
      </c>
      <c r="G22" s="270">
        <f t="shared" si="12"/>
        <v>0</v>
      </c>
      <c r="H22" s="270">
        <f t="shared" si="12"/>
        <v>0</v>
      </c>
      <c r="I22" s="270">
        <f t="shared" si="12"/>
        <v>0</v>
      </c>
      <c r="J22" s="271">
        <f t="shared" si="12"/>
        <v>0</v>
      </c>
    </row>
    <row r="23" spans="2:15">
      <c r="B23" s="61" t="s">
        <v>201</v>
      </c>
      <c r="C23" s="272">
        <f t="shared" ref="C23:J23" si="13">C11-C22</f>
        <v>0</v>
      </c>
      <c r="D23" s="272">
        <f t="shared" si="13"/>
        <v>0</v>
      </c>
      <c r="E23" s="272">
        <f t="shared" si="13"/>
        <v>0</v>
      </c>
      <c r="F23" s="272">
        <f t="shared" si="13"/>
        <v>0</v>
      </c>
      <c r="G23" s="272">
        <f t="shared" si="13"/>
        <v>0</v>
      </c>
      <c r="H23" s="272">
        <f t="shared" si="13"/>
        <v>0</v>
      </c>
      <c r="I23" s="272">
        <f t="shared" si="13"/>
        <v>0</v>
      </c>
      <c r="J23" s="273">
        <f t="shared" si="13"/>
        <v>0</v>
      </c>
      <c r="K23" s="57" t="s">
        <v>52</v>
      </c>
    </row>
    <row r="24" spans="2:15">
      <c r="B24" s="55"/>
      <c r="C24" s="274"/>
      <c r="D24" s="274"/>
      <c r="E24" s="274"/>
      <c r="F24" s="274"/>
      <c r="G24" s="274"/>
      <c r="H24" s="274"/>
      <c r="I24" s="274"/>
      <c r="J24" s="261"/>
    </row>
    <row r="25" spans="2:15">
      <c r="B25" s="61" t="s">
        <v>206</v>
      </c>
      <c r="C25" s="132" t="str">
        <f t="shared" ref="C25:H25" si="14">IF(C10=0,"N/A",C22/C10)</f>
        <v>N/A</v>
      </c>
      <c r="D25" s="132" t="str">
        <f t="shared" si="14"/>
        <v>N/A</v>
      </c>
      <c r="E25" s="132" t="str">
        <f t="shared" si="14"/>
        <v>N/A</v>
      </c>
      <c r="F25" s="132" t="str">
        <f t="shared" si="14"/>
        <v>N/A</v>
      </c>
      <c r="G25" s="132" t="str">
        <f t="shared" si="14"/>
        <v>N/A</v>
      </c>
      <c r="H25" s="132" t="str">
        <f t="shared" si="14"/>
        <v>N/A</v>
      </c>
      <c r="I25" s="132" t="str">
        <f>IF(I10=0,"N/A",I22/I10)</f>
        <v>N/A</v>
      </c>
      <c r="J25" s="261"/>
      <c r="K25" s="62" t="s">
        <v>52</v>
      </c>
      <c r="L25" s="62"/>
      <c r="M25" s="36" t="s">
        <v>52</v>
      </c>
    </row>
    <row r="26" spans="2:15" ht="14.1" thickBot="1">
      <c r="B26" s="267" t="s">
        <v>207</v>
      </c>
      <c r="C26" s="268" t="s">
        <v>52</v>
      </c>
      <c r="D26" s="269" t="s">
        <v>52</v>
      </c>
      <c r="E26" s="269" t="s">
        <v>52</v>
      </c>
      <c r="F26" s="269"/>
      <c r="G26" s="269"/>
      <c r="H26" s="269" t="s">
        <v>52</v>
      </c>
      <c r="I26" s="269"/>
      <c r="J26" s="264"/>
    </row>
    <row r="27" spans="2:15" ht="14.1" thickBot="1"/>
    <row r="28" spans="2:15" ht="28.5" customHeight="1">
      <c r="B28" s="331" t="s">
        <v>208</v>
      </c>
      <c r="C28" s="332"/>
      <c r="D28" s="332"/>
      <c r="E28" s="332"/>
      <c r="F28" s="332"/>
      <c r="G28" s="332"/>
      <c r="H28" s="332"/>
      <c r="I28" s="332"/>
      <c r="J28" s="333"/>
      <c r="L28" s="52" t="s">
        <v>209</v>
      </c>
      <c r="M28" s="53" t="s">
        <v>193</v>
      </c>
      <c r="N28" s="53" t="s">
        <v>194</v>
      </c>
      <c r="O28" s="54" t="s">
        <v>45</v>
      </c>
    </row>
    <row r="29" spans="2:15" ht="12.75" customHeight="1">
      <c r="B29" s="252"/>
      <c r="C29" s="253"/>
      <c r="D29" s="253"/>
      <c r="E29" s="253"/>
      <c r="F29" s="253"/>
      <c r="G29" s="253"/>
      <c r="H29" s="253"/>
      <c r="I29" s="253"/>
      <c r="J29" s="254"/>
      <c r="L29" s="49" t="s">
        <v>195</v>
      </c>
      <c r="M29" s="116">
        <f>I11*9</f>
        <v>0</v>
      </c>
      <c r="N29" s="116">
        <f>I35*3</f>
        <v>0</v>
      </c>
      <c r="O29" s="226">
        <f>M29+N29</f>
        <v>0</v>
      </c>
    </row>
    <row r="30" spans="2:15" ht="27.95">
      <c r="B30" s="51"/>
      <c r="C30" s="117" t="str">
        <f>'Room Staffing'!A3</f>
        <v>Classroom 1</v>
      </c>
      <c r="D30" s="117" t="str">
        <f>'Room Staffing'!A13</f>
        <v>Classroom 2</v>
      </c>
      <c r="E30" s="117" t="str">
        <f>'Room Staffing'!A23</f>
        <v>Classroom 3</v>
      </c>
      <c r="F30" s="117" t="str">
        <f>'Room Staffing'!A33</f>
        <v>Classroom 4</v>
      </c>
      <c r="G30" s="117" t="str">
        <f>'Room Staffing'!A43</f>
        <v>Classroom 5</v>
      </c>
      <c r="H30" s="117" t="str">
        <f>'Room Staffing'!A53</f>
        <v>Classroom #6</v>
      </c>
      <c r="I30" s="117" t="str">
        <f>'Room Staffing'!A73</f>
        <v>Summer School Age</v>
      </c>
      <c r="J30" s="255" t="s">
        <v>45</v>
      </c>
      <c r="L30" s="49"/>
      <c r="M30" s="50"/>
      <c r="N30" s="50"/>
      <c r="O30" s="227"/>
    </row>
    <row r="31" spans="2:15">
      <c r="B31" s="49" t="s">
        <v>139</v>
      </c>
      <c r="C31">
        <f t="shared" ref="C31:H31" si="15">C7</f>
        <v>0</v>
      </c>
      <c r="D31">
        <f t="shared" si="15"/>
        <v>0</v>
      </c>
      <c r="E31">
        <f t="shared" si="15"/>
        <v>0</v>
      </c>
      <c r="F31">
        <f t="shared" si="15"/>
        <v>0</v>
      </c>
      <c r="G31">
        <f t="shared" si="15"/>
        <v>0</v>
      </c>
      <c r="H31">
        <f t="shared" si="15"/>
        <v>0</v>
      </c>
      <c r="I31">
        <f>'Child Care Tuition Rates'!B13</f>
        <v>0</v>
      </c>
      <c r="J31" s="119">
        <f>SUM(C31:I31)</f>
        <v>0</v>
      </c>
      <c r="L31" s="131" t="str">
        <f t="shared" ref="L31:L40" si="16">B37</f>
        <v>Child Care Wages and Benefits</v>
      </c>
      <c r="M31" s="116">
        <f>I13*9</f>
        <v>0</v>
      </c>
      <c r="N31" s="116">
        <f>I37*3</f>
        <v>0</v>
      </c>
      <c r="O31" s="226">
        <f t="shared" ref="O31:O38" si="17">M31+N31</f>
        <v>0</v>
      </c>
    </row>
    <row r="32" spans="2:15">
      <c r="B32" s="256" t="s">
        <v>196</v>
      </c>
      <c r="C32" s="257" t="str">
        <f t="shared" ref="C32:I32" si="18">IFERROR(C31/$J$7,"")</f>
        <v/>
      </c>
      <c r="D32" s="257" t="str">
        <f t="shared" si="18"/>
        <v/>
      </c>
      <c r="E32" s="257" t="str">
        <f t="shared" si="18"/>
        <v/>
      </c>
      <c r="F32" s="257" t="str">
        <f t="shared" si="18"/>
        <v/>
      </c>
      <c r="G32" s="257" t="str">
        <f t="shared" si="18"/>
        <v/>
      </c>
      <c r="H32" s="257" t="str">
        <f t="shared" si="18"/>
        <v/>
      </c>
      <c r="I32" s="257" t="str">
        <f t="shared" si="18"/>
        <v/>
      </c>
      <c r="J32" s="258"/>
      <c r="L32" s="131" t="str">
        <f t="shared" si="16"/>
        <v>Director</v>
      </c>
      <c r="M32" s="116" t="str">
        <f>IFERROR(I14*9,"")</f>
        <v/>
      </c>
      <c r="N32" s="116" t="str">
        <f>IFERROR(I38*3,"")</f>
        <v/>
      </c>
      <c r="O32" s="226" t="str">
        <f>IFERROR(M32+N32,"")</f>
        <v/>
      </c>
    </row>
    <row r="33" spans="2:15">
      <c r="B33" s="259" t="s">
        <v>197</v>
      </c>
      <c r="C33" s="133">
        <f>'Cost Analysis per Unit'!D5</f>
        <v>0</v>
      </c>
      <c r="D33" s="133">
        <f>'Cost Analysis per Unit'!D6</f>
        <v>0</v>
      </c>
      <c r="E33" s="133">
        <f>'Cost Analysis per Unit'!D7</f>
        <v>0</v>
      </c>
      <c r="F33" s="133">
        <f>'Cost Analysis per Unit'!D8</f>
        <v>0</v>
      </c>
      <c r="G33" s="133">
        <f>'Cost Analysis per Unit'!D9</f>
        <v>0</v>
      </c>
      <c r="H33" s="133">
        <f>'Cost Analysis per Unit'!D10</f>
        <v>0</v>
      </c>
      <c r="I33" s="133">
        <f>'Cost Analysis per Unit'!D12</f>
        <v>0</v>
      </c>
      <c r="J33" s="260">
        <f>SUM(C33:I33)</f>
        <v>0</v>
      </c>
      <c r="L33" s="131" t="str">
        <f t="shared" si="16"/>
        <v>Cook</v>
      </c>
      <c r="M33" s="116" t="str">
        <f t="shared" ref="M33:M37" si="19">IFERROR(I15*9,"")</f>
        <v/>
      </c>
      <c r="N33" s="116" t="str">
        <f t="shared" ref="N33:N37" si="20">IFERROR(I39*3,"")</f>
        <v/>
      </c>
      <c r="O33" s="226" t="str">
        <f t="shared" ref="O33:O37" si="21">IFERROR(M33+N33,"")</f>
        <v/>
      </c>
    </row>
    <row r="34" spans="2:15">
      <c r="B34" s="49" t="s">
        <v>198</v>
      </c>
      <c r="C34" s="134">
        <f>'Cost Analysis per Unit'!C16</f>
        <v>0</v>
      </c>
      <c r="D34" s="134">
        <f>'Cost Analysis per Unit'!C17</f>
        <v>0</v>
      </c>
      <c r="E34" s="134">
        <f>'Cost Analysis per Unit'!C18</f>
        <v>0</v>
      </c>
      <c r="F34" s="134">
        <f>'Cost Analysis per Unit'!C19</f>
        <v>0</v>
      </c>
      <c r="G34" s="134">
        <f>'Cost Analysis per Unit'!C20</f>
        <v>0</v>
      </c>
      <c r="H34" s="134">
        <f>'Cost Analysis per Unit'!C21</f>
        <v>0</v>
      </c>
      <c r="I34" s="134">
        <f>'Cost Analysis per Unit'!C23</f>
        <v>0</v>
      </c>
      <c r="J34" s="261"/>
      <c r="L34" s="131" t="str">
        <f t="shared" si="16"/>
        <v xml:space="preserve">Assistant Director </v>
      </c>
      <c r="M34" s="116" t="str">
        <f t="shared" si="19"/>
        <v/>
      </c>
      <c r="N34" s="116" t="str">
        <f t="shared" si="20"/>
        <v/>
      </c>
      <c r="O34" s="226" t="str">
        <f t="shared" si="21"/>
        <v/>
      </c>
    </row>
    <row r="35" spans="2:15">
      <c r="B35" s="49" t="s">
        <v>199</v>
      </c>
      <c r="C35" s="122">
        <f>'Child Care Tuition Rates'!B18*4</f>
        <v>0</v>
      </c>
      <c r="D35" s="122">
        <f>'Child Care Tuition Rates'!B19*4</f>
        <v>0</v>
      </c>
      <c r="E35" s="122">
        <f>'Child Care Tuition Rates'!B20*4</f>
        <v>0</v>
      </c>
      <c r="F35" s="122">
        <f>'Child Care Tuition Rates'!B21*4</f>
        <v>0</v>
      </c>
      <c r="G35" s="122">
        <f>'Child Care Tuition Rates'!B22*4</f>
        <v>0</v>
      </c>
      <c r="H35" s="122">
        <f>'Child Care Tuition Rates'!B23*4</f>
        <v>0</v>
      </c>
      <c r="I35" s="122">
        <f>'Child Care Tuition Rates'!B25*4</f>
        <v>0</v>
      </c>
      <c r="J35" s="124">
        <f>SUM(C35:I35)</f>
        <v>0</v>
      </c>
      <c r="L35" s="131" t="str">
        <f t="shared" si="16"/>
        <v>Office Staff</v>
      </c>
      <c r="M35" s="116" t="str">
        <f t="shared" si="19"/>
        <v/>
      </c>
      <c r="N35" s="116" t="str">
        <f t="shared" si="20"/>
        <v/>
      </c>
      <c r="O35" s="226" t="str">
        <f t="shared" si="21"/>
        <v/>
      </c>
    </row>
    <row r="36" spans="2:15">
      <c r="B36" s="49"/>
      <c r="J36" s="56"/>
      <c r="L36" s="131" t="str">
        <f t="shared" si="16"/>
        <v>Classroom Break Staff</v>
      </c>
      <c r="M36" s="116" t="str">
        <f t="shared" si="19"/>
        <v/>
      </c>
      <c r="N36" s="116" t="str">
        <f t="shared" si="20"/>
        <v/>
      </c>
      <c r="O36" s="226" t="str">
        <f t="shared" si="21"/>
        <v/>
      </c>
    </row>
    <row r="37" spans="2:15">
      <c r="B37" s="49" t="s">
        <v>200</v>
      </c>
      <c r="C37" s="135">
        <f>'Room Staffing'!F10</f>
        <v>0</v>
      </c>
      <c r="D37" s="135">
        <f>'Room Staffing'!F20</f>
        <v>0</v>
      </c>
      <c r="E37" s="135">
        <f>'Room Staffing'!F30</f>
        <v>0</v>
      </c>
      <c r="F37" s="135">
        <f>'Room Staffing'!F40</f>
        <v>0</v>
      </c>
      <c r="G37" s="135">
        <f>'Room Staffing'!F50</f>
        <v>0</v>
      </c>
      <c r="H37" s="135">
        <f>'Room Staffing'!F60</f>
        <v>0</v>
      </c>
      <c r="I37" s="135">
        <f>'Room Staffing'!F80</f>
        <v>0</v>
      </c>
      <c r="J37" s="138">
        <f>SUM(C37:I37)</f>
        <v>0</v>
      </c>
      <c r="L37" s="131" t="str">
        <f t="shared" si="16"/>
        <v>Occupancy</v>
      </c>
      <c r="M37" s="116" t="str">
        <f t="shared" si="19"/>
        <v/>
      </c>
      <c r="N37" s="116" t="str">
        <f t="shared" si="20"/>
        <v/>
      </c>
      <c r="O37" s="226" t="str">
        <f t="shared" si="21"/>
        <v/>
      </c>
    </row>
    <row r="38" spans="2:15">
      <c r="B38" s="131" t="str">
        <f>'Other Staffing Expenses'!A3</f>
        <v>Director</v>
      </c>
      <c r="C38" s="135" t="str">
        <f>IFERROR($C$32*J38,"")</f>
        <v/>
      </c>
      <c r="D38" s="135" t="str">
        <f>IFERROR($D$32*J38,"")</f>
        <v/>
      </c>
      <c r="E38" s="135" t="str">
        <f>IFERROR($E$32*J38,"")</f>
        <v/>
      </c>
      <c r="F38" s="135" t="str">
        <f>IFERROR($F$32*J38,"")</f>
        <v/>
      </c>
      <c r="G38" s="135" t="str">
        <f>IFERROR($G$32*J38,"")</f>
        <v/>
      </c>
      <c r="H38" s="135" t="str">
        <f>IFERROR($H$32*J38,"")</f>
        <v/>
      </c>
      <c r="I38" s="135" t="str">
        <f>IFERROR($I$32*J38,"")</f>
        <v/>
      </c>
      <c r="J38" s="138">
        <f>'Other Staffing Expenses'!H3</f>
        <v>0</v>
      </c>
      <c r="L38" s="131" t="str">
        <f t="shared" si="16"/>
        <v>Teacher Tuition Discounts</v>
      </c>
      <c r="M38" s="116">
        <f>I20*9</f>
        <v>0</v>
      </c>
      <c r="N38" s="116">
        <f>I44*3</f>
        <v>0</v>
      </c>
      <c r="O38" s="226">
        <f t="shared" si="17"/>
        <v>0</v>
      </c>
    </row>
    <row r="39" spans="2:15">
      <c r="B39" s="131" t="str">
        <f>'Other Staffing Expenses'!A4</f>
        <v>Cook</v>
      </c>
      <c r="C39" s="135" t="str">
        <f t="shared" ref="C39:C43" si="22">IFERROR($C$32*J39,"")</f>
        <v/>
      </c>
      <c r="D39" s="135" t="str">
        <f t="shared" ref="D39:D43" si="23">IFERROR($D$32*J39,"")</f>
        <v/>
      </c>
      <c r="E39" s="135" t="str">
        <f t="shared" ref="E39:E43" si="24">IFERROR($E$32*J39,"")</f>
        <v/>
      </c>
      <c r="F39" s="135" t="str">
        <f t="shared" ref="F39:F43" si="25">IFERROR($F$32*J39,"")</f>
        <v/>
      </c>
      <c r="G39" s="135" t="str">
        <f t="shared" ref="G39:G43" si="26">IFERROR($G$32*J39,"")</f>
        <v/>
      </c>
      <c r="H39" s="135" t="str">
        <f t="shared" ref="H39:H43" si="27">IFERROR($H$32*J39,"")</f>
        <v/>
      </c>
      <c r="I39" s="135" t="str">
        <f t="shared" ref="I39:I43" si="28">IFERROR($I$32*J39,"")</f>
        <v/>
      </c>
      <c r="J39" s="138">
        <f>'Other Staffing Expenses'!H4</f>
        <v>0</v>
      </c>
      <c r="L39" s="131" t="str">
        <f t="shared" si="16"/>
        <v>All Other Expenses</v>
      </c>
      <c r="M39" s="116" t="str">
        <f>IFERROR(I21*9,"")</f>
        <v/>
      </c>
      <c r="N39" s="116" t="str">
        <f>IFERROR(I45*3,"")</f>
        <v/>
      </c>
      <c r="O39" s="226" t="str">
        <f>IFERROR(M39+N39,"")</f>
        <v/>
      </c>
    </row>
    <row r="40" spans="2:15">
      <c r="B40" s="131" t="str">
        <f>'Other Staffing Expenses'!A5</f>
        <v xml:space="preserve">Assistant Director </v>
      </c>
      <c r="C40" s="135" t="str">
        <f t="shared" si="22"/>
        <v/>
      </c>
      <c r="D40" s="135" t="str">
        <f t="shared" si="23"/>
        <v/>
      </c>
      <c r="E40" s="135" t="str">
        <f t="shared" si="24"/>
        <v/>
      </c>
      <c r="F40" s="135" t="str">
        <f t="shared" si="25"/>
        <v/>
      </c>
      <c r="G40" s="135" t="str">
        <f t="shared" si="26"/>
        <v/>
      </c>
      <c r="H40" s="135" t="str">
        <f t="shared" si="27"/>
        <v/>
      </c>
      <c r="I40" s="135" t="str">
        <f t="shared" si="28"/>
        <v/>
      </c>
      <c r="J40" s="138">
        <f>'Other Staffing Expenses'!H5</f>
        <v>0</v>
      </c>
      <c r="L40" s="131" t="str">
        <f t="shared" si="16"/>
        <v>Total Expenses</v>
      </c>
      <c r="M40" s="116">
        <f>SUM(M31:M39)</f>
        <v>0</v>
      </c>
      <c r="N40" s="116">
        <f>SUM(N31:N39)</f>
        <v>0</v>
      </c>
      <c r="O40" s="226">
        <f>SUM(O31:O39)</f>
        <v>0</v>
      </c>
    </row>
    <row r="41" spans="2:15" ht="14.1" thickBot="1">
      <c r="B41" s="131" t="str">
        <f>'Other Staffing Expenses'!A6</f>
        <v>Office Staff</v>
      </c>
      <c r="C41" s="135" t="str">
        <f t="shared" si="22"/>
        <v/>
      </c>
      <c r="D41" s="135" t="str">
        <f t="shared" si="23"/>
        <v/>
      </c>
      <c r="E41" s="135" t="str">
        <f t="shared" si="24"/>
        <v/>
      </c>
      <c r="F41" s="135" t="str">
        <f t="shared" si="25"/>
        <v/>
      </c>
      <c r="G41" s="135" t="str">
        <f t="shared" si="26"/>
        <v/>
      </c>
      <c r="H41" s="135" t="str">
        <f t="shared" si="27"/>
        <v/>
      </c>
      <c r="I41" s="135" t="str">
        <f t="shared" si="28"/>
        <v/>
      </c>
      <c r="J41" s="138">
        <f>'Other Staffing Expenses'!H6</f>
        <v>0</v>
      </c>
      <c r="L41" s="60" t="s">
        <v>201</v>
      </c>
      <c r="M41" s="228">
        <f>M29-M40</f>
        <v>0</v>
      </c>
      <c r="N41" s="228">
        <f>N29-N40</f>
        <v>0</v>
      </c>
      <c r="O41" s="229">
        <f>O29-O40</f>
        <v>0</v>
      </c>
    </row>
    <row r="42" spans="2:15" ht="14.1" thickBot="1">
      <c r="B42" s="131" t="str">
        <f>'Other Staffing Expenses'!A7</f>
        <v>Classroom Break Staff</v>
      </c>
      <c r="C42" s="135" t="str">
        <f t="shared" si="22"/>
        <v/>
      </c>
      <c r="D42" s="135" t="str">
        <f t="shared" si="23"/>
        <v/>
      </c>
      <c r="E42" s="135" t="str">
        <f t="shared" si="24"/>
        <v/>
      </c>
      <c r="F42" s="135" t="str">
        <f t="shared" si="25"/>
        <v/>
      </c>
      <c r="G42" s="135" t="str">
        <f t="shared" si="26"/>
        <v/>
      </c>
      <c r="H42" s="135" t="str">
        <f t="shared" si="27"/>
        <v/>
      </c>
      <c r="I42" s="135" t="str">
        <f t="shared" si="28"/>
        <v/>
      </c>
      <c r="J42" s="138">
        <f>'Other Staffing Expenses'!H7+'Other Staffing Expenses'!H8</f>
        <v>0</v>
      </c>
    </row>
    <row r="43" spans="2:15">
      <c r="B43" s="49" t="s">
        <v>210</v>
      </c>
      <c r="C43" s="135" t="str">
        <f t="shared" si="22"/>
        <v/>
      </c>
      <c r="D43" s="135" t="str">
        <f t="shared" si="23"/>
        <v/>
      </c>
      <c r="E43" s="135" t="str">
        <f t="shared" si="24"/>
        <v/>
      </c>
      <c r="F43" s="135" t="str">
        <f t="shared" si="25"/>
        <v/>
      </c>
      <c r="G43" s="135" t="str">
        <f t="shared" si="26"/>
        <v/>
      </c>
      <c r="H43" s="135" t="str">
        <f t="shared" si="27"/>
        <v/>
      </c>
      <c r="I43" s="135" t="str">
        <f t="shared" si="28"/>
        <v/>
      </c>
      <c r="J43" s="138">
        <f>'Other Costs'!I12+'Other Costs'!I17</f>
        <v>0</v>
      </c>
      <c r="L43" s="65" t="s">
        <v>211</v>
      </c>
      <c r="M43" s="66"/>
      <c r="N43" s="66"/>
      <c r="O43" s="67"/>
    </row>
    <row r="44" spans="2:15">
      <c r="B44" s="63" t="s">
        <v>203</v>
      </c>
      <c r="C44" s="64">
        <v>0</v>
      </c>
      <c r="D44" s="64">
        <v>0</v>
      </c>
      <c r="E44" s="64">
        <v>0</v>
      </c>
      <c r="F44" s="64">
        <v>0</v>
      </c>
      <c r="G44" s="64">
        <v>0</v>
      </c>
      <c r="H44" s="64">
        <v>0</v>
      </c>
      <c r="I44" s="64"/>
      <c r="J44" s="138">
        <f>SUM(C44:I44)</f>
        <v>0</v>
      </c>
      <c r="L44" s="68" t="s">
        <v>212</v>
      </c>
      <c r="M44" s="137">
        <f>M41</f>
        <v>0</v>
      </c>
      <c r="O44" s="56"/>
    </row>
    <row r="45" spans="2:15">
      <c r="B45" s="49" t="s">
        <v>204</v>
      </c>
      <c r="C45" s="135" t="str">
        <f>IFERROR($C$8*J45,"")</f>
        <v/>
      </c>
      <c r="D45" s="135" t="str">
        <f>IFERROR($D$8*J45,"")</f>
        <v/>
      </c>
      <c r="E45" s="135" t="str">
        <f>IFERROR($E$8*J45,"")</f>
        <v/>
      </c>
      <c r="F45" s="135" t="str">
        <f>IFERROR($F$8*J45,"")</f>
        <v/>
      </c>
      <c r="G45" s="135" t="str">
        <f>IFERROR($G$8*J45,"")</f>
        <v/>
      </c>
      <c r="H45" s="135" t="str">
        <f>IFERROR($H$8*J45,"")</f>
        <v/>
      </c>
      <c r="I45" s="135" t="str">
        <f>IFERROR($I$8*J45,"")</f>
        <v/>
      </c>
      <c r="J45" s="130">
        <f>'Other Costs'!I31-'Breakeven Analysis'!J19</f>
        <v>0</v>
      </c>
      <c r="L45" s="68"/>
      <c r="M45" s="57"/>
      <c r="O45" s="56"/>
    </row>
    <row r="46" spans="2:15" ht="26.1">
      <c r="B46" s="49" t="s">
        <v>205</v>
      </c>
      <c r="C46" s="265">
        <f t="shared" ref="C46:J46" si="29">SUM(C37:C45)</f>
        <v>0</v>
      </c>
      <c r="D46" s="265">
        <f t="shared" si="29"/>
        <v>0</v>
      </c>
      <c r="E46" s="265">
        <f t="shared" si="29"/>
        <v>0</v>
      </c>
      <c r="F46" s="265">
        <f t="shared" si="29"/>
        <v>0</v>
      </c>
      <c r="G46" s="265">
        <f t="shared" si="29"/>
        <v>0</v>
      </c>
      <c r="H46" s="265">
        <f t="shared" si="29"/>
        <v>0</v>
      </c>
      <c r="I46" s="265">
        <f t="shared" si="29"/>
        <v>0</v>
      </c>
      <c r="J46" s="262">
        <f t="shared" si="29"/>
        <v>0</v>
      </c>
      <c r="L46" s="69" t="s">
        <v>213</v>
      </c>
      <c r="M46" s="136">
        <f>-M44/3</f>
        <v>0</v>
      </c>
      <c r="N46" s="36" t="s">
        <v>52</v>
      </c>
      <c r="O46" s="56"/>
    </row>
    <row r="47" spans="2:15" ht="26.1">
      <c r="B47" s="259" t="s">
        <v>201</v>
      </c>
      <c r="C47" s="266">
        <f t="shared" ref="C47:J47" si="30">C35-C46</f>
        <v>0</v>
      </c>
      <c r="D47" s="266">
        <f t="shared" si="30"/>
        <v>0</v>
      </c>
      <c r="E47" s="266">
        <f t="shared" si="30"/>
        <v>0</v>
      </c>
      <c r="F47" s="266">
        <f t="shared" si="30"/>
        <v>0</v>
      </c>
      <c r="G47" s="266">
        <f t="shared" si="30"/>
        <v>0</v>
      </c>
      <c r="H47" s="266">
        <f t="shared" si="30"/>
        <v>0</v>
      </c>
      <c r="I47" s="266">
        <f t="shared" si="30"/>
        <v>0</v>
      </c>
      <c r="J47" s="263">
        <f t="shared" si="30"/>
        <v>0</v>
      </c>
      <c r="L47" s="69" t="s">
        <v>214</v>
      </c>
      <c r="M47" s="139">
        <f>I46</f>
        <v>0</v>
      </c>
      <c r="O47" s="56"/>
    </row>
    <row r="48" spans="2:15">
      <c r="B48" s="49"/>
      <c r="J48" s="56"/>
      <c r="L48" s="68" t="s">
        <v>45</v>
      </c>
      <c r="M48" s="123">
        <f>M46+M47</f>
        <v>0</v>
      </c>
      <c r="O48" s="56"/>
    </row>
    <row r="49" spans="2:15">
      <c r="B49" s="61" t="s">
        <v>206</v>
      </c>
      <c r="C49" s="132" t="str">
        <f t="shared" ref="C49:H49" si="31">IF(C34=0,"N/A",C46/C34)</f>
        <v>N/A</v>
      </c>
      <c r="D49" s="132" t="str">
        <f t="shared" si="31"/>
        <v>N/A</v>
      </c>
      <c r="E49" s="132" t="str">
        <f t="shared" si="31"/>
        <v>N/A</v>
      </c>
      <c r="F49" s="132" t="str">
        <f t="shared" si="31"/>
        <v>N/A</v>
      </c>
      <c r="G49" s="132" t="str">
        <f t="shared" si="31"/>
        <v>N/A</v>
      </c>
      <c r="H49" s="132" t="str">
        <f t="shared" si="31"/>
        <v>N/A</v>
      </c>
      <c r="I49" s="132" t="str">
        <f>IF(I34=0,"N/A",I46/I34)</f>
        <v>N/A</v>
      </c>
      <c r="J49" s="56"/>
      <c r="L49" s="68" t="s">
        <v>215</v>
      </c>
      <c r="M49" s="123">
        <f>I34</f>
        <v>0</v>
      </c>
      <c r="O49" s="56"/>
    </row>
    <row r="50" spans="2:15" ht="14.1" thickBot="1">
      <c r="B50" s="267" t="s">
        <v>207</v>
      </c>
      <c r="C50" s="268" t="s">
        <v>52</v>
      </c>
      <c r="D50" s="269" t="s">
        <v>52</v>
      </c>
      <c r="E50" s="269" t="s">
        <v>52</v>
      </c>
      <c r="F50" s="269"/>
      <c r="G50" s="269"/>
      <c r="H50" s="269" t="s">
        <v>52</v>
      </c>
      <c r="I50" s="269"/>
      <c r="J50" s="264"/>
      <c r="L50" s="70" t="s">
        <v>216</v>
      </c>
      <c r="M50" s="140" t="str">
        <f>IF(M48=0, "N/A",M48/M49)</f>
        <v>N/A</v>
      </c>
      <c r="N50" s="71"/>
      <c r="O50" s="72"/>
    </row>
    <row r="53" spans="2:15" ht="31.5" customHeight="1">
      <c r="B53" s="302" t="s">
        <v>20</v>
      </c>
      <c r="C53" s="302"/>
      <c r="D53" s="302"/>
      <c r="E53" s="302"/>
      <c r="F53" s="302"/>
      <c r="G53" s="302"/>
      <c r="H53" s="302"/>
      <c r="I53" s="302"/>
      <c r="J53" s="302"/>
      <c r="K53" s="302"/>
      <c r="L53" s="302"/>
      <c r="M53" s="302"/>
      <c r="N53" s="302"/>
      <c r="O53" s="302"/>
    </row>
    <row r="54" spans="2:15">
      <c r="B54" s="330"/>
      <c r="C54" s="330"/>
      <c r="D54" s="330"/>
      <c r="E54" s="330"/>
      <c r="F54" s="330"/>
      <c r="G54" s="330"/>
      <c r="H54" s="330"/>
      <c r="I54" s="330"/>
      <c r="J54" s="330"/>
    </row>
    <row r="55" spans="2:15" ht="12.75" customHeight="1"/>
    <row r="56" spans="2:15">
      <c r="B56" s="330"/>
      <c r="C56" s="330"/>
      <c r="D56" s="330"/>
      <c r="E56" s="330"/>
      <c r="F56" s="330"/>
      <c r="G56" s="330"/>
      <c r="H56" s="330"/>
      <c r="I56" s="330"/>
      <c r="J56" s="330"/>
    </row>
    <row r="60" spans="2:15" ht="54.75" customHeight="1"/>
  </sheetData>
  <sheetProtection algorithmName="SHA-512" hashValue="hhN5yzC07gS94zNhkQ5vdE/YK1VkSxx4ENWIC0Xdfn8JNWyvdtW0R6vVkN3gJFtbjMqjGQPSilWLaYYBVOS4CA==" saltValue="skkqCnzdiG7sDumofRQ90g==" spinCount="100000" sheet="1" objects="1" scenarios="1" selectLockedCells="1"/>
  <mergeCells count="6">
    <mergeCell ref="A1:O1"/>
    <mergeCell ref="B54:J54"/>
    <mergeCell ref="B56:J56"/>
    <mergeCell ref="B4:J4"/>
    <mergeCell ref="B28:J28"/>
    <mergeCell ref="B53:O53"/>
  </mergeCells>
  <phoneticPr fontId="7" type="noConversion"/>
  <pageMargins left="0.36" right="0.28000000000000003" top="0.48" bottom="0.67" header="0.19" footer="0.16"/>
  <pageSetup scale="69" orientation="landscape" r:id="rId1"/>
  <headerFooter alignWithMargins="0">
    <oddHeader>&amp;C&amp;"Arial,Bold"&amp;11&amp;A</oddHeader>
    <oddFooter>&amp;L
&amp;G&amp;Cwww.FirstChildrensFinance.org
1-866-562-6801</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0"/>
  </sheetPr>
  <dimension ref="A1:O995"/>
  <sheetViews>
    <sheetView zoomScaleNormal="100" workbookViewId="0">
      <selection activeCell="A5" sqref="A5"/>
    </sheetView>
  </sheetViews>
  <sheetFormatPr defaultColWidth="14.42578125" defaultRowHeight="15.75" customHeight="1"/>
  <cols>
    <col min="1" max="1" width="31.140625" style="74" customWidth="1"/>
    <col min="2" max="2" width="14.85546875" style="74" customWidth="1"/>
    <col min="3" max="3" width="15.28515625" style="74" bestFit="1" customWidth="1"/>
    <col min="4" max="4" width="16.140625" style="74" customWidth="1"/>
    <col min="5" max="8" width="15.28515625" style="74" bestFit="1" customWidth="1"/>
    <col min="9" max="9" width="15" style="74" customWidth="1"/>
    <col min="10" max="11" width="15.28515625" style="74" bestFit="1" customWidth="1"/>
    <col min="12" max="13" width="16.42578125" style="74" bestFit="1" customWidth="1"/>
    <col min="14" max="14" width="15.42578125" style="74" customWidth="1"/>
    <col min="15" max="23" width="8" style="74" customWidth="1"/>
    <col min="24" max="16384" width="14.42578125" style="74"/>
  </cols>
  <sheetData>
    <row r="1" spans="1:14" ht="19.5" customHeight="1">
      <c r="A1" s="73" t="s">
        <v>217</v>
      </c>
      <c r="C1" s="334" t="s">
        <v>218</v>
      </c>
      <c r="D1" s="334"/>
    </row>
    <row r="2" spans="1:14" ht="12" customHeight="1"/>
    <row r="3" spans="1:14" ht="12" customHeight="1">
      <c r="A3" s="75" t="s">
        <v>219</v>
      </c>
      <c r="B3" s="76">
        <v>43977</v>
      </c>
      <c r="C3" s="141">
        <f>B3+30</f>
        <v>44007</v>
      </c>
      <c r="D3" s="141">
        <f>C3+30</f>
        <v>44037</v>
      </c>
      <c r="E3" s="141">
        <f t="shared" ref="E3:M3" si="0">D3+30</f>
        <v>44067</v>
      </c>
      <c r="F3" s="141">
        <f t="shared" si="0"/>
        <v>44097</v>
      </c>
      <c r="G3" s="141">
        <f t="shared" si="0"/>
        <v>44127</v>
      </c>
      <c r="H3" s="141">
        <f t="shared" si="0"/>
        <v>44157</v>
      </c>
      <c r="I3" s="141">
        <f t="shared" si="0"/>
        <v>44187</v>
      </c>
      <c r="J3" s="141">
        <f t="shared" si="0"/>
        <v>44217</v>
      </c>
      <c r="K3" s="141">
        <f t="shared" si="0"/>
        <v>44247</v>
      </c>
      <c r="L3" s="141">
        <f t="shared" si="0"/>
        <v>44277</v>
      </c>
      <c r="M3" s="141">
        <f t="shared" si="0"/>
        <v>44307</v>
      </c>
      <c r="N3" s="77" t="s">
        <v>220</v>
      </c>
    </row>
    <row r="4" spans="1:14" ht="12" customHeight="1">
      <c r="A4" s="78"/>
      <c r="B4" s="79"/>
      <c r="C4" s="79"/>
      <c r="D4" s="79"/>
      <c r="E4" s="79"/>
      <c r="F4" s="79"/>
      <c r="G4" s="79"/>
      <c r="H4" s="79"/>
      <c r="I4" s="79"/>
      <c r="J4" s="79"/>
      <c r="K4" s="79"/>
      <c r="L4" s="79"/>
      <c r="M4" s="79"/>
      <c r="N4" s="78"/>
    </row>
    <row r="5" spans="1:14" ht="12" customHeight="1">
      <c r="A5" s="80" t="s">
        <v>221</v>
      </c>
      <c r="B5" s="81"/>
      <c r="C5" s="142">
        <f t="shared" ref="C5:M5" si="1">B66</f>
        <v>0</v>
      </c>
      <c r="D5" s="142">
        <f t="shared" si="1"/>
        <v>0</v>
      </c>
      <c r="E5" s="142">
        <f t="shared" si="1"/>
        <v>0</v>
      </c>
      <c r="F5" s="142">
        <f t="shared" si="1"/>
        <v>0</v>
      </c>
      <c r="G5" s="142">
        <f t="shared" si="1"/>
        <v>0</v>
      </c>
      <c r="H5" s="142">
        <f t="shared" si="1"/>
        <v>0</v>
      </c>
      <c r="I5" s="142">
        <f t="shared" si="1"/>
        <v>0</v>
      </c>
      <c r="J5" s="142">
        <f t="shared" si="1"/>
        <v>0</v>
      </c>
      <c r="K5" s="142">
        <f t="shared" si="1"/>
        <v>0</v>
      </c>
      <c r="L5" s="142">
        <f t="shared" si="1"/>
        <v>0</v>
      </c>
      <c r="M5" s="142">
        <f t="shared" si="1"/>
        <v>0</v>
      </c>
      <c r="N5" s="78"/>
    </row>
    <row r="6" spans="1:14" ht="12" customHeight="1">
      <c r="A6" s="78"/>
      <c r="B6" s="78"/>
      <c r="C6" s="78"/>
      <c r="D6" s="78"/>
      <c r="E6" s="78"/>
      <c r="F6" s="78"/>
      <c r="G6" s="78"/>
      <c r="H6" s="78"/>
      <c r="I6" s="78"/>
      <c r="J6" s="78"/>
      <c r="K6" s="78"/>
      <c r="L6" s="78"/>
      <c r="M6" s="78"/>
      <c r="N6" s="78"/>
    </row>
    <row r="7" spans="1:14" ht="12" customHeight="1">
      <c r="A7" s="83" t="s">
        <v>222</v>
      </c>
      <c r="B7" s="84"/>
      <c r="C7" s="84"/>
      <c r="D7" s="84"/>
      <c r="E7" s="84"/>
      <c r="F7" s="84"/>
      <c r="G7" s="84"/>
      <c r="H7" s="84"/>
      <c r="I7" s="84"/>
      <c r="J7" s="84"/>
      <c r="K7" s="84"/>
      <c r="L7" s="84"/>
      <c r="M7" s="85"/>
      <c r="N7" s="84"/>
    </row>
    <row r="8" spans="1:14" ht="12" customHeight="1">
      <c r="A8" s="79"/>
      <c r="B8" s="78"/>
      <c r="C8" s="78"/>
      <c r="D8" s="78"/>
      <c r="E8" s="78"/>
      <c r="F8" s="78"/>
      <c r="G8" s="78"/>
      <c r="H8" s="78"/>
      <c r="I8" s="78"/>
      <c r="J8" s="78"/>
      <c r="K8" s="78"/>
      <c r="L8" s="86"/>
      <c r="M8" s="78"/>
      <c r="N8" s="78"/>
    </row>
    <row r="9" spans="1:14" ht="12" customHeight="1">
      <c r="A9" s="80" t="s">
        <v>223</v>
      </c>
      <c r="B9" s="143">
        <f>'Breakeven Analysis'!J11</f>
        <v>0</v>
      </c>
      <c r="C9" s="143">
        <f>'Breakeven Analysis'!J11</f>
        <v>0</v>
      </c>
      <c r="D9" s="143">
        <f>'Breakeven Analysis'!J11</f>
        <v>0</v>
      </c>
      <c r="E9" s="143">
        <f>'Breakeven Analysis'!J11</f>
        <v>0</v>
      </c>
      <c r="F9" s="143">
        <f>'Breakeven Analysis'!J11</f>
        <v>0</v>
      </c>
      <c r="G9" s="143">
        <f>'Breakeven Analysis'!J11</f>
        <v>0</v>
      </c>
      <c r="H9" s="143">
        <f>'Breakeven Analysis'!J11</f>
        <v>0</v>
      </c>
      <c r="I9" s="143">
        <f>'Breakeven Analysis'!J11</f>
        <v>0</v>
      </c>
      <c r="J9" s="143">
        <f>'Breakeven Analysis'!J11</f>
        <v>0</v>
      </c>
      <c r="K9" s="143">
        <f>'Breakeven Analysis'!J11</f>
        <v>0</v>
      </c>
      <c r="L9" s="143">
        <f>'Breakeven Analysis'!J11</f>
        <v>0</v>
      </c>
      <c r="M9" s="143">
        <f>'Breakeven Analysis'!J11</f>
        <v>0</v>
      </c>
      <c r="N9" s="142">
        <f t="shared" ref="N9:N17" si="2">SUM(B9:M9)</f>
        <v>0</v>
      </c>
    </row>
    <row r="10" spans="1:14" ht="12" customHeight="1">
      <c r="A10" s="87" t="s">
        <v>224</v>
      </c>
      <c r="B10" s="88"/>
      <c r="C10" s="88"/>
      <c r="D10" s="88"/>
      <c r="E10" s="88"/>
      <c r="F10" s="88"/>
      <c r="G10" s="88"/>
      <c r="H10" s="88"/>
      <c r="I10" s="88"/>
      <c r="J10" s="88"/>
      <c r="K10" s="88"/>
      <c r="L10" s="88"/>
      <c r="M10" s="88"/>
      <c r="N10" s="142">
        <f t="shared" si="2"/>
        <v>0</v>
      </c>
    </row>
    <row r="11" spans="1:14" ht="12" customHeight="1">
      <c r="A11" s="87" t="s">
        <v>225</v>
      </c>
      <c r="B11" s="81"/>
      <c r="C11" s="88"/>
      <c r="D11" s="88"/>
      <c r="E11" s="88"/>
      <c r="F11" s="88"/>
      <c r="G11" s="88"/>
      <c r="H11" s="88"/>
      <c r="I11" s="88"/>
      <c r="J11" s="88"/>
      <c r="K11" s="88"/>
      <c r="L11" s="88"/>
      <c r="M11" s="88"/>
      <c r="N11" s="142">
        <f t="shared" si="2"/>
        <v>0</v>
      </c>
    </row>
    <row r="12" spans="1:14" ht="12" customHeight="1">
      <c r="A12" s="87" t="s">
        <v>226</v>
      </c>
      <c r="B12" s="88"/>
      <c r="C12" s="88"/>
      <c r="D12" s="88"/>
      <c r="E12" s="88"/>
      <c r="F12" s="88"/>
      <c r="G12" s="88"/>
      <c r="H12" s="88"/>
      <c r="I12" s="88"/>
      <c r="J12" s="88"/>
      <c r="K12" s="88"/>
      <c r="L12" s="88"/>
      <c r="M12" s="88"/>
      <c r="N12" s="142">
        <f t="shared" si="2"/>
        <v>0</v>
      </c>
    </row>
    <row r="13" spans="1:14" ht="12" customHeight="1">
      <c r="A13" s="87" t="s">
        <v>227</v>
      </c>
      <c r="B13" s="88"/>
      <c r="C13" s="88"/>
      <c r="D13" s="88"/>
      <c r="E13" s="88"/>
      <c r="F13" s="88"/>
      <c r="G13" s="88"/>
      <c r="H13" s="88"/>
      <c r="I13" s="88"/>
      <c r="J13" s="88"/>
      <c r="K13" s="88"/>
      <c r="L13" s="88"/>
      <c r="M13" s="88"/>
      <c r="N13" s="142">
        <f t="shared" si="2"/>
        <v>0</v>
      </c>
    </row>
    <row r="14" spans="1:14" ht="12" customHeight="1">
      <c r="A14" s="87" t="s">
        <v>228</v>
      </c>
      <c r="B14" s="88"/>
      <c r="C14" s="88"/>
      <c r="D14" s="88"/>
      <c r="E14" s="88"/>
      <c r="F14" s="88"/>
      <c r="G14" s="88"/>
      <c r="H14" s="88"/>
      <c r="I14" s="88"/>
      <c r="J14" s="88"/>
      <c r="K14" s="88"/>
      <c r="L14" s="88"/>
      <c r="M14" s="88"/>
      <c r="N14" s="142">
        <f t="shared" si="2"/>
        <v>0</v>
      </c>
    </row>
    <row r="15" spans="1:14" ht="12" customHeight="1">
      <c r="A15" s="87" t="s">
        <v>229</v>
      </c>
      <c r="B15" s="88"/>
      <c r="C15" s="88"/>
      <c r="D15" s="88"/>
      <c r="E15" s="88"/>
      <c r="F15" s="88"/>
      <c r="G15" s="88"/>
      <c r="H15" s="88"/>
      <c r="I15" s="88"/>
      <c r="J15" s="88"/>
      <c r="K15" s="88"/>
      <c r="L15" s="88"/>
      <c r="M15" s="88"/>
      <c r="N15" s="142">
        <f t="shared" si="2"/>
        <v>0</v>
      </c>
    </row>
    <row r="16" spans="1:14" ht="12" customHeight="1">
      <c r="A16" s="87" t="s">
        <v>230</v>
      </c>
      <c r="B16" s="88"/>
      <c r="C16" s="88"/>
      <c r="D16" s="88"/>
      <c r="E16" s="88"/>
      <c r="F16" s="88"/>
      <c r="G16" s="88"/>
      <c r="H16" s="88"/>
      <c r="I16" s="88"/>
      <c r="J16" s="88"/>
      <c r="K16" s="88"/>
      <c r="L16" s="88"/>
      <c r="M16" s="88"/>
      <c r="N16" s="142">
        <f t="shared" si="2"/>
        <v>0</v>
      </c>
    </row>
    <row r="17" spans="1:14" ht="12" customHeight="1">
      <c r="A17" s="89" t="s">
        <v>231</v>
      </c>
      <c r="B17" s="142">
        <f t="shared" ref="B17:M17" si="3">SUM(B9:B16)</f>
        <v>0</v>
      </c>
      <c r="C17" s="142">
        <f t="shared" si="3"/>
        <v>0</v>
      </c>
      <c r="D17" s="142">
        <f t="shared" si="3"/>
        <v>0</v>
      </c>
      <c r="E17" s="142">
        <f t="shared" si="3"/>
        <v>0</v>
      </c>
      <c r="F17" s="142">
        <f t="shared" si="3"/>
        <v>0</v>
      </c>
      <c r="G17" s="142">
        <f t="shared" si="3"/>
        <v>0</v>
      </c>
      <c r="H17" s="142">
        <f t="shared" si="3"/>
        <v>0</v>
      </c>
      <c r="I17" s="142">
        <f t="shared" si="3"/>
        <v>0</v>
      </c>
      <c r="J17" s="142">
        <f t="shared" si="3"/>
        <v>0</v>
      </c>
      <c r="K17" s="142">
        <f t="shared" si="3"/>
        <v>0</v>
      </c>
      <c r="L17" s="142">
        <f t="shared" si="3"/>
        <v>0</v>
      </c>
      <c r="M17" s="142">
        <f t="shared" si="3"/>
        <v>0</v>
      </c>
      <c r="N17" s="142">
        <f t="shared" si="2"/>
        <v>0</v>
      </c>
    </row>
    <row r="18" spans="1:14" ht="12" customHeight="1">
      <c r="A18" s="79"/>
      <c r="B18" s="82"/>
      <c r="C18" s="82"/>
      <c r="D18" s="82"/>
      <c r="E18" s="82"/>
      <c r="F18" s="82"/>
      <c r="G18" s="82"/>
      <c r="H18" s="82"/>
      <c r="I18" s="82"/>
      <c r="J18" s="82"/>
      <c r="K18" s="82"/>
      <c r="L18" s="82"/>
      <c r="M18" s="82"/>
      <c r="N18" s="82" t="s">
        <v>52</v>
      </c>
    </row>
    <row r="19" spans="1:14" ht="12" customHeight="1">
      <c r="A19" s="90" t="s">
        <v>232</v>
      </c>
      <c r="B19" s="144">
        <f t="shared" ref="B19:M19" si="4">B5+B17</f>
        <v>0</v>
      </c>
      <c r="C19" s="144">
        <f t="shared" si="4"/>
        <v>0</v>
      </c>
      <c r="D19" s="144">
        <f t="shared" si="4"/>
        <v>0</v>
      </c>
      <c r="E19" s="144">
        <f t="shared" si="4"/>
        <v>0</v>
      </c>
      <c r="F19" s="144">
        <f t="shared" si="4"/>
        <v>0</v>
      </c>
      <c r="G19" s="144">
        <f t="shared" si="4"/>
        <v>0</v>
      </c>
      <c r="H19" s="144">
        <f t="shared" si="4"/>
        <v>0</v>
      </c>
      <c r="I19" s="144">
        <f t="shared" si="4"/>
        <v>0</v>
      </c>
      <c r="J19" s="144">
        <f t="shared" si="4"/>
        <v>0</v>
      </c>
      <c r="K19" s="144">
        <f t="shared" si="4"/>
        <v>0</v>
      </c>
      <c r="L19" s="144">
        <f t="shared" si="4"/>
        <v>0</v>
      </c>
      <c r="M19" s="144">
        <f t="shared" si="4"/>
        <v>0</v>
      </c>
      <c r="N19" s="82" t="s">
        <v>52</v>
      </c>
    </row>
    <row r="20" spans="1:14" ht="12" customHeight="1"/>
    <row r="21" spans="1:14" ht="12" customHeight="1">
      <c r="A21" s="91" t="s">
        <v>233</v>
      </c>
      <c r="B21" s="92"/>
      <c r="C21" s="92"/>
      <c r="D21" s="92"/>
      <c r="E21" s="92"/>
      <c r="F21" s="92"/>
      <c r="G21" s="92"/>
      <c r="H21" s="92"/>
      <c r="I21" s="92"/>
      <c r="J21" s="92"/>
      <c r="K21" s="92"/>
      <c r="L21" s="92"/>
      <c r="M21" s="93"/>
      <c r="N21" s="84"/>
    </row>
    <row r="22" spans="1:14" ht="12" customHeight="1">
      <c r="A22" s="78"/>
      <c r="B22" s="78"/>
      <c r="C22" s="78"/>
      <c r="D22" s="78"/>
      <c r="E22" s="78"/>
      <c r="F22" s="78"/>
      <c r="G22" s="78"/>
      <c r="H22" s="78"/>
      <c r="I22" s="78"/>
      <c r="J22" s="78"/>
      <c r="K22" s="78"/>
      <c r="L22" s="78"/>
      <c r="M22" s="78"/>
      <c r="N22" s="94" t="s">
        <v>52</v>
      </c>
    </row>
    <row r="23" spans="1:14" ht="12" customHeight="1">
      <c r="A23" s="95" t="s">
        <v>234</v>
      </c>
      <c r="B23" s="143">
        <f>'Other Staffing Expenses'!K3+'Room Staffing'!M3</f>
        <v>0</v>
      </c>
      <c r="C23" s="145">
        <f>'Other Staffing Expenses'!K3+'Room Staffing'!M3</f>
        <v>0</v>
      </c>
      <c r="D23" s="145">
        <f>'Other Staffing Expenses'!K3+'Room Staffing'!M3</f>
        <v>0</v>
      </c>
      <c r="E23" s="145">
        <f>'Other Staffing Expenses'!K3+'Room Staffing'!M3</f>
        <v>0</v>
      </c>
      <c r="F23" s="145">
        <f>'Other Staffing Expenses'!K3+'Room Staffing'!M3</f>
        <v>0</v>
      </c>
      <c r="G23" s="145">
        <f>'Other Staffing Expenses'!K3+'Room Staffing'!M3</f>
        <v>0</v>
      </c>
      <c r="H23" s="145">
        <f>'Other Staffing Expenses'!K3+'Room Staffing'!M3</f>
        <v>0</v>
      </c>
      <c r="I23" s="145">
        <f>'Other Staffing Expenses'!K3+'Room Staffing'!M3</f>
        <v>0</v>
      </c>
      <c r="J23" s="145">
        <f>'Other Staffing Expenses'!K3+'Room Staffing'!M3</f>
        <v>0</v>
      </c>
      <c r="K23" s="145">
        <f>'Other Staffing Expenses'!K3+'Room Staffing'!M3</f>
        <v>0</v>
      </c>
      <c r="L23" s="145">
        <f>'Other Staffing Expenses'!K3+'Room Staffing'!M3</f>
        <v>0</v>
      </c>
      <c r="M23" s="145">
        <f>'Other Staffing Expenses'!K3+'Room Staffing'!M3</f>
        <v>0</v>
      </c>
      <c r="N23" s="142">
        <f t="shared" ref="N23:N59" si="5">SUM(B23:M23)</f>
        <v>0</v>
      </c>
    </row>
    <row r="24" spans="1:14" ht="12" customHeight="1">
      <c r="A24" s="97" t="s">
        <v>235</v>
      </c>
      <c r="B24" s="145">
        <f>'Other Staffing Expenses'!K4+'Room Staffing'!M4</f>
        <v>0</v>
      </c>
      <c r="C24" s="145">
        <f>'Other Staffing Expenses'!K4+'Room Staffing'!M4</f>
        <v>0</v>
      </c>
      <c r="D24" s="145">
        <f>'Other Staffing Expenses'!K4+'Room Staffing'!M4</f>
        <v>0</v>
      </c>
      <c r="E24" s="145">
        <f>'Other Staffing Expenses'!K4+'Room Staffing'!M4</f>
        <v>0</v>
      </c>
      <c r="F24" s="145">
        <f>'Other Staffing Expenses'!K4+'Room Staffing'!M4</f>
        <v>0</v>
      </c>
      <c r="G24" s="145">
        <f>'Other Staffing Expenses'!K4+'Room Staffing'!M4</f>
        <v>0</v>
      </c>
      <c r="H24" s="145">
        <f>'Other Staffing Expenses'!K4+'Room Staffing'!M4</f>
        <v>0</v>
      </c>
      <c r="I24" s="145">
        <f>'Other Staffing Expenses'!K4+'Room Staffing'!M4</f>
        <v>0</v>
      </c>
      <c r="J24" s="145">
        <f>'Other Staffing Expenses'!K4+'Room Staffing'!M4</f>
        <v>0</v>
      </c>
      <c r="K24" s="145">
        <f>'Other Staffing Expenses'!K4+'Room Staffing'!M4</f>
        <v>0</v>
      </c>
      <c r="L24" s="145">
        <f>'Other Staffing Expenses'!K4+'Room Staffing'!M4</f>
        <v>0</v>
      </c>
      <c r="M24" s="145">
        <f>'Other Staffing Expenses'!K4+'Room Staffing'!M4</f>
        <v>0</v>
      </c>
      <c r="N24" s="142">
        <f t="shared" si="5"/>
        <v>0</v>
      </c>
    </row>
    <row r="25" spans="1:14" ht="12" customHeight="1">
      <c r="A25" s="97" t="s">
        <v>236</v>
      </c>
      <c r="B25" s="145">
        <f>'Other Staffing Expenses'!K5+'Room Staffing'!M5</f>
        <v>0</v>
      </c>
      <c r="C25" s="145">
        <f>'Other Staffing Expenses'!K5+'Room Staffing'!M5</f>
        <v>0</v>
      </c>
      <c r="D25" s="145">
        <f>'Other Staffing Expenses'!K5+'Room Staffing'!M5</f>
        <v>0</v>
      </c>
      <c r="E25" s="145">
        <f>'Other Staffing Expenses'!K5+'Room Staffing'!M5</f>
        <v>0</v>
      </c>
      <c r="F25" s="145">
        <f>'Other Staffing Expenses'!K5+'Room Staffing'!M5</f>
        <v>0</v>
      </c>
      <c r="G25" s="145">
        <f>'Other Staffing Expenses'!K5+'Room Staffing'!M5</f>
        <v>0</v>
      </c>
      <c r="H25" s="145">
        <f>'Other Staffing Expenses'!K5+'Room Staffing'!M5</f>
        <v>0</v>
      </c>
      <c r="I25" s="145">
        <f>'Other Staffing Expenses'!K5+'Room Staffing'!M5</f>
        <v>0</v>
      </c>
      <c r="J25" s="145">
        <f>'Other Staffing Expenses'!K5+'Room Staffing'!M5</f>
        <v>0</v>
      </c>
      <c r="K25" s="145">
        <f>'Other Staffing Expenses'!K5+'Room Staffing'!M5</f>
        <v>0</v>
      </c>
      <c r="L25" s="145">
        <f>'Other Staffing Expenses'!K5+'Room Staffing'!M5</f>
        <v>0</v>
      </c>
      <c r="M25" s="145">
        <f>'Other Staffing Expenses'!K5+'Room Staffing'!M5</f>
        <v>0</v>
      </c>
      <c r="N25" s="142">
        <f t="shared" si="5"/>
        <v>0</v>
      </c>
    </row>
    <row r="26" spans="1:14" ht="12" customHeight="1">
      <c r="A26" s="98"/>
      <c r="B26" s="96"/>
      <c r="C26" s="96"/>
      <c r="D26" s="96"/>
      <c r="E26" s="96"/>
      <c r="F26" s="96"/>
      <c r="G26" s="96"/>
      <c r="H26" s="96"/>
      <c r="I26" s="96"/>
      <c r="J26" s="96"/>
      <c r="K26" s="96"/>
      <c r="L26" s="96"/>
      <c r="M26" s="96"/>
      <c r="N26" s="142">
        <f t="shared" si="5"/>
        <v>0</v>
      </c>
    </row>
    <row r="27" spans="1:14" ht="12" customHeight="1">
      <c r="A27" s="292" t="s">
        <v>81</v>
      </c>
      <c r="B27" s="146">
        <f>'Other Costs'!I4</f>
        <v>0</v>
      </c>
      <c r="C27" s="145">
        <f>'Other Costs'!I4</f>
        <v>0</v>
      </c>
      <c r="D27" s="145">
        <f>'Other Costs'!I4</f>
        <v>0</v>
      </c>
      <c r="E27" s="145">
        <f>'Other Costs'!I4</f>
        <v>0</v>
      </c>
      <c r="F27" s="145">
        <f>'Other Costs'!I4</f>
        <v>0</v>
      </c>
      <c r="G27" s="145">
        <f>'Other Costs'!I4</f>
        <v>0</v>
      </c>
      <c r="H27" s="145">
        <f>'Other Costs'!I4</f>
        <v>0</v>
      </c>
      <c r="I27" s="145">
        <f>'Other Costs'!I4</f>
        <v>0</v>
      </c>
      <c r="J27" s="145">
        <f>'Other Costs'!I4</f>
        <v>0</v>
      </c>
      <c r="K27" s="145">
        <f>'Other Costs'!I4</f>
        <v>0</v>
      </c>
      <c r="L27" s="145">
        <f>'Other Costs'!I4</f>
        <v>0</v>
      </c>
      <c r="M27" s="145">
        <f>'Other Costs'!I4</f>
        <v>0</v>
      </c>
      <c r="N27" s="142">
        <f t="shared" si="5"/>
        <v>0</v>
      </c>
    </row>
    <row r="28" spans="1:14" ht="12" customHeight="1">
      <c r="A28" s="99" t="s">
        <v>84</v>
      </c>
      <c r="B28" s="146">
        <f>'Other Costs'!I5</f>
        <v>0</v>
      </c>
      <c r="C28" s="145">
        <f>'Other Costs'!I5</f>
        <v>0</v>
      </c>
      <c r="D28" s="145">
        <f>'Other Costs'!I5</f>
        <v>0</v>
      </c>
      <c r="E28" s="145">
        <f>'Other Costs'!I5</f>
        <v>0</v>
      </c>
      <c r="F28" s="145">
        <f>'Other Costs'!I5</f>
        <v>0</v>
      </c>
      <c r="G28" s="145">
        <f>'Other Costs'!I5</f>
        <v>0</v>
      </c>
      <c r="H28" s="145">
        <f>'Other Costs'!I5</f>
        <v>0</v>
      </c>
      <c r="I28" s="145">
        <f>'Other Costs'!I5</f>
        <v>0</v>
      </c>
      <c r="J28" s="145">
        <f>'Other Costs'!I5</f>
        <v>0</v>
      </c>
      <c r="K28" s="145">
        <f>'Other Costs'!I5</f>
        <v>0</v>
      </c>
      <c r="L28" s="145">
        <f>'Other Costs'!I5</f>
        <v>0</v>
      </c>
      <c r="M28" s="145">
        <f>'Other Costs'!I5</f>
        <v>0</v>
      </c>
      <c r="N28" s="142">
        <f t="shared" si="5"/>
        <v>0</v>
      </c>
    </row>
    <row r="29" spans="1:14" ht="12" customHeight="1">
      <c r="A29" s="99" t="s">
        <v>86</v>
      </c>
      <c r="B29" s="146">
        <f>'Other Costs'!I6</f>
        <v>0</v>
      </c>
      <c r="C29" s="145">
        <f>'Other Costs'!I6</f>
        <v>0</v>
      </c>
      <c r="D29" s="145">
        <f>'Other Costs'!I6</f>
        <v>0</v>
      </c>
      <c r="E29" s="145">
        <f>'Other Costs'!I6</f>
        <v>0</v>
      </c>
      <c r="F29" s="145">
        <f>'Other Costs'!I6</f>
        <v>0</v>
      </c>
      <c r="G29" s="145">
        <f>'Other Costs'!I6</f>
        <v>0</v>
      </c>
      <c r="H29" s="145">
        <f>'Other Costs'!I6</f>
        <v>0</v>
      </c>
      <c r="I29" s="145">
        <f>'Other Costs'!I6</f>
        <v>0</v>
      </c>
      <c r="J29" s="145">
        <f>'Other Costs'!I6</f>
        <v>0</v>
      </c>
      <c r="K29" s="145">
        <f>'Other Costs'!I6</f>
        <v>0</v>
      </c>
      <c r="L29" s="145">
        <f>'Other Costs'!I6</f>
        <v>0</v>
      </c>
      <c r="M29" s="145">
        <f>'Other Costs'!I6</f>
        <v>0</v>
      </c>
      <c r="N29" s="142">
        <f t="shared" si="5"/>
        <v>0</v>
      </c>
    </row>
    <row r="30" spans="1:14" ht="12" customHeight="1">
      <c r="A30" s="99" t="s">
        <v>88</v>
      </c>
      <c r="B30" s="146">
        <f>'Other Costs'!I7</f>
        <v>0</v>
      </c>
      <c r="C30" s="145">
        <f>'Other Costs'!I7</f>
        <v>0</v>
      </c>
      <c r="D30" s="145">
        <f>'Other Costs'!I7</f>
        <v>0</v>
      </c>
      <c r="E30" s="145">
        <f>'Other Costs'!I7</f>
        <v>0</v>
      </c>
      <c r="F30" s="145">
        <f>'Other Costs'!I7</f>
        <v>0</v>
      </c>
      <c r="G30" s="145">
        <f>'Other Costs'!I7</f>
        <v>0</v>
      </c>
      <c r="H30" s="145">
        <f>'Other Costs'!I7</f>
        <v>0</v>
      </c>
      <c r="I30" s="145">
        <f>'Other Costs'!I7</f>
        <v>0</v>
      </c>
      <c r="J30" s="145">
        <f>'Other Costs'!I7</f>
        <v>0</v>
      </c>
      <c r="K30" s="145">
        <f>'Other Costs'!I7</f>
        <v>0</v>
      </c>
      <c r="L30" s="145">
        <f>'Other Costs'!I7</f>
        <v>0</v>
      </c>
      <c r="M30" s="145">
        <f>'Other Costs'!I7</f>
        <v>0</v>
      </c>
      <c r="N30" s="142">
        <f t="shared" si="5"/>
        <v>0</v>
      </c>
    </row>
    <row r="31" spans="1:14" ht="12" customHeight="1">
      <c r="A31" s="99" t="s">
        <v>90</v>
      </c>
      <c r="B31" s="146">
        <f>'Other Costs'!I8</f>
        <v>0</v>
      </c>
      <c r="C31" s="145">
        <f>'Other Costs'!I8</f>
        <v>0</v>
      </c>
      <c r="D31" s="145">
        <f>'Other Costs'!I8</f>
        <v>0</v>
      </c>
      <c r="E31" s="145">
        <f>'Other Costs'!I8</f>
        <v>0</v>
      </c>
      <c r="F31" s="145">
        <f>'Other Costs'!I8</f>
        <v>0</v>
      </c>
      <c r="G31" s="145">
        <f>'Other Costs'!I8</f>
        <v>0</v>
      </c>
      <c r="H31" s="145">
        <f>'Other Costs'!I8</f>
        <v>0</v>
      </c>
      <c r="I31" s="145">
        <f>'Other Costs'!I8</f>
        <v>0</v>
      </c>
      <c r="J31" s="145">
        <f>'Other Costs'!I8</f>
        <v>0</v>
      </c>
      <c r="K31" s="145">
        <f>'Other Costs'!I8</f>
        <v>0</v>
      </c>
      <c r="L31" s="145">
        <f>'Other Costs'!I8</f>
        <v>0</v>
      </c>
      <c r="M31" s="145">
        <f>'Other Costs'!I8</f>
        <v>0</v>
      </c>
      <c r="N31" s="142">
        <f t="shared" si="5"/>
        <v>0</v>
      </c>
    </row>
    <row r="32" spans="1:14" ht="12" customHeight="1">
      <c r="A32" s="99" t="s">
        <v>92</v>
      </c>
      <c r="B32" s="146">
        <f>'Other Costs'!I9</f>
        <v>0</v>
      </c>
      <c r="C32" s="145">
        <f>'Other Costs'!I9</f>
        <v>0</v>
      </c>
      <c r="D32" s="145">
        <f>'Other Costs'!I9</f>
        <v>0</v>
      </c>
      <c r="E32" s="145">
        <f>'Other Costs'!I9</f>
        <v>0</v>
      </c>
      <c r="F32" s="145">
        <f>'Other Costs'!I9</f>
        <v>0</v>
      </c>
      <c r="G32" s="145">
        <f>'Other Costs'!I9</f>
        <v>0</v>
      </c>
      <c r="H32" s="145">
        <f>'Other Costs'!I9</f>
        <v>0</v>
      </c>
      <c r="I32" s="145">
        <f>'Other Costs'!I9</f>
        <v>0</v>
      </c>
      <c r="J32" s="145">
        <f>'Other Costs'!I9</f>
        <v>0</v>
      </c>
      <c r="K32" s="145">
        <f>'Other Costs'!I9</f>
        <v>0</v>
      </c>
      <c r="L32" s="145">
        <f>'Other Costs'!I9</f>
        <v>0</v>
      </c>
      <c r="M32" s="145">
        <f>'Other Costs'!I9</f>
        <v>0</v>
      </c>
      <c r="N32" s="142">
        <f t="shared" si="5"/>
        <v>0</v>
      </c>
    </row>
    <row r="33" spans="1:14" ht="12" customHeight="1">
      <c r="A33" s="99" t="s">
        <v>94</v>
      </c>
      <c r="B33" s="146">
        <f>'Other Costs'!I10</f>
        <v>0</v>
      </c>
      <c r="C33" s="145">
        <f>'Other Costs'!I10</f>
        <v>0</v>
      </c>
      <c r="D33" s="145">
        <f>'Other Costs'!I10</f>
        <v>0</v>
      </c>
      <c r="E33" s="145">
        <f>'Other Costs'!I10</f>
        <v>0</v>
      </c>
      <c r="F33" s="145">
        <f>'Other Costs'!I10</f>
        <v>0</v>
      </c>
      <c r="G33" s="145">
        <f>'Other Costs'!I10</f>
        <v>0</v>
      </c>
      <c r="H33" s="145">
        <f>'Other Costs'!I10</f>
        <v>0</v>
      </c>
      <c r="I33" s="145">
        <f>'Other Costs'!I10</f>
        <v>0</v>
      </c>
      <c r="J33" s="145">
        <f>'Other Costs'!I10</f>
        <v>0</v>
      </c>
      <c r="K33" s="145">
        <f>'Other Costs'!I10</f>
        <v>0</v>
      </c>
      <c r="L33" s="145">
        <f>'Other Costs'!I10</f>
        <v>0</v>
      </c>
      <c r="M33" s="145">
        <f>'Other Costs'!I10</f>
        <v>0</v>
      </c>
      <c r="N33" s="142">
        <f t="shared" si="5"/>
        <v>0</v>
      </c>
    </row>
    <row r="34" spans="1:14" ht="12" customHeight="1">
      <c r="A34" s="99" t="s">
        <v>96</v>
      </c>
      <c r="B34" s="146">
        <f>'Other Costs'!I11</f>
        <v>0</v>
      </c>
      <c r="C34" s="145">
        <f>'Other Costs'!I11</f>
        <v>0</v>
      </c>
      <c r="D34" s="145">
        <f>'Other Costs'!I11</f>
        <v>0</v>
      </c>
      <c r="E34" s="145">
        <f>'Other Costs'!I11</f>
        <v>0</v>
      </c>
      <c r="F34" s="145">
        <f>'Other Costs'!I11</f>
        <v>0</v>
      </c>
      <c r="G34" s="145">
        <f>'Other Costs'!I11</f>
        <v>0</v>
      </c>
      <c r="H34" s="145">
        <f>'Other Costs'!I11</f>
        <v>0</v>
      </c>
      <c r="I34" s="145">
        <f>'Other Costs'!I11</f>
        <v>0</v>
      </c>
      <c r="J34" s="145">
        <f>'Other Costs'!I11</f>
        <v>0</v>
      </c>
      <c r="K34" s="145">
        <f>'Other Costs'!I11</f>
        <v>0</v>
      </c>
      <c r="L34" s="145">
        <f>'Other Costs'!I11</f>
        <v>0</v>
      </c>
      <c r="M34" s="145">
        <f>'Other Costs'!I11</f>
        <v>0</v>
      </c>
      <c r="N34" s="142">
        <f t="shared" si="5"/>
        <v>0</v>
      </c>
    </row>
    <row r="35" spans="1:14" ht="12" customHeight="1">
      <c r="A35" s="99" t="s">
        <v>98</v>
      </c>
      <c r="B35" s="146">
        <f>'Other Costs'!I12</f>
        <v>0</v>
      </c>
      <c r="C35" s="145">
        <f>'Other Costs'!I12</f>
        <v>0</v>
      </c>
      <c r="D35" s="145">
        <f>'Other Costs'!I12</f>
        <v>0</v>
      </c>
      <c r="E35" s="145">
        <f>'Other Costs'!I12</f>
        <v>0</v>
      </c>
      <c r="F35" s="145">
        <f>'Other Costs'!I12</f>
        <v>0</v>
      </c>
      <c r="G35" s="145">
        <f>'Other Costs'!I12</f>
        <v>0</v>
      </c>
      <c r="H35" s="145">
        <f>'Other Costs'!I12</f>
        <v>0</v>
      </c>
      <c r="I35" s="145">
        <f>'Other Costs'!I12</f>
        <v>0</v>
      </c>
      <c r="J35" s="145">
        <f>'Other Costs'!I12</f>
        <v>0</v>
      </c>
      <c r="K35" s="145">
        <f>'Other Costs'!I12</f>
        <v>0</v>
      </c>
      <c r="L35" s="145">
        <f>'Other Costs'!I12</f>
        <v>0</v>
      </c>
      <c r="M35" s="145">
        <f>'Other Costs'!I12</f>
        <v>0</v>
      </c>
      <c r="N35" s="142">
        <f t="shared" si="5"/>
        <v>0</v>
      </c>
    </row>
    <row r="36" spans="1:14" ht="12" customHeight="1">
      <c r="A36" s="99" t="s">
        <v>100</v>
      </c>
      <c r="B36" s="146">
        <f>'Other Costs'!I13</f>
        <v>0</v>
      </c>
      <c r="C36" s="145">
        <f>'Other Costs'!I13</f>
        <v>0</v>
      </c>
      <c r="D36" s="145">
        <f>'Other Costs'!I13</f>
        <v>0</v>
      </c>
      <c r="E36" s="145">
        <f>'Other Costs'!I13</f>
        <v>0</v>
      </c>
      <c r="F36" s="145">
        <f>'Other Costs'!I13</f>
        <v>0</v>
      </c>
      <c r="G36" s="145">
        <f>'Other Costs'!I13</f>
        <v>0</v>
      </c>
      <c r="H36" s="145">
        <f>'Other Costs'!I13</f>
        <v>0</v>
      </c>
      <c r="I36" s="145">
        <f>'Other Costs'!I13</f>
        <v>0</v>
      </c>
      <c r="J36" s="145">
        <f>'Other Costs'!I13</f>
        <v>0</v>
      </c>
      <c r="K36" s="145">
        <f>'Other Costs'!I13</f>
        <v>0</v>
      </c>
      <c r="L36" s="145">
        <f>'Other Costs'!I13</f>
        <v>0</v>
      </c>
      <c r="M36" s="145">
        <f>'Other Costs'!I13</f>
        <v>0</v>
      </c>
      <c r="N36" s="142">
        <f t="shared" si="5"/>
        <v>0</v>
      </c>
    </row>
    <row r="37" spans="1:14" ht="12" customHeight="1">
      <c r="A37" s="99" t="s">
        <v>102</v>
      </c>
      <c r="B37" s="146">
        <f>'Other Costs'!I14</f>
        <v>0</v>
      </c>
      <c r="C37" s="145">
        <f>'Other Costs'!I14</f>
        <v>0</v>
      </c>
      <c r="D37" s="145">
        <f>'Other Costs'!I14</f>
        <v>0</v>
      </c>
      <c r="E37" s="145">
        <f>'Other Costs'!I14</f>
        <v>0</v>
      </c>
      <c r="F37" s="145">
        <f>'Other Costs'!I14</f>
        <v>0</v>
      </c>
      <c r="G37" s="145">
        <f>'Other Costs'!I14</f>
        <v>0</v>
      </c>
      <c r="H37" s="145">
        <f>'Other Costs'!I14</f>
        <v>0</v>
      </c>
      <c r="I37" s="145">
        <f>'Other Costs'!I14</f>
        <v>0</v>
      </c>
      <c r="J37" s="145">
        <f>'Other Costs'!I14</f>
        <v>0</v>
      </c>
      <c r="K37" s="145">
        <f>'Other Costs'!I14</f>
        <v>0</v>
      </c>
      <c r="L37" s="145">
        <f>'Other Costs'!I14</f>
        <v>0</v>
      </c>
      <c r="M37" s="145">
        <f>'Other Costs'!I14</f>
        <v>0</v>
      </c>
      <c r="N37" s="142">
        <f t="shared" si="5"/>
        <v>0</v>
      </c>
    </row>
    <row r="38" spans="1:14" ht="12" customHeight="1">
      <c r="A38" s="99" t="s">
        <v>104</v>
      </c>
      <c r="B38" s="146">
        <f>'Other Costs'!I15</f>
        <v>0</v>
      </c>
      <c r="C38" s="145">
        <f>'Other Costs'!I15</f>
        <v>0</v>
      </c>
      <c r="D38" s="145">
        <f>'Other Costs'!I15</f>
        <v>0</v>
      </c>
      <c r="E38" s="145">
        <f>'Other Costs'!I15</f>
        <v>0</v>
      </c>
      <c r="F38" s="145">
        <f>'Other Costs'!I15</f>
        <v>0</v>
      </c>
      <c r="G38" s="145">
        <f>'Other Costs'!I15</f>
        <v>0</v>
      </c>
      <c r="H38" s="145">
        <f>'Other Costs'!I15</f>
        <v>0</v>
      </c>
      <c r="I38" s="145">
        <f>'Other Costs'!I15</f>
        <v>0</v>
      </c>
      <c r="J38" s="145">
        <f>'Other Costs'!I15</f>
        <v>0</v>
      </c>
      <c r="K38" s="145">
        <f>'Other Costs'!I15</f>
        <v>0</v>
      </c>
      <c r="L38" s="145">
        <f>'Other Costs'!I15</f>
        <v>0</v>
      </c>
      <c r="M38" s="145">
        <f>'Other Costs'!I15</f>
        <v>0</v>
      </c>
      <c r="N38" s="142">
        <f t="shared" si="5"/>
        <v>0</v>
      </c>
    </row>
    <row r="39" spans="1:14" ht="12" customHeight="1">
      <c r="A39" s="99" t="s">
        <v>106</v>
      </c>
      <c r="B39" s="146">
        <f>'Other Costs'!I16</f>
        <v>0</v>
      </c>
      <c r="C39" s="145">
        <f>'Other Costs'!I16</f>
        <v>0</v>
      </c>
      <c r="D39" s="145">
        <f>'Other Costs'!I16</f>
        <v>0</v>
      </c>
      <c r="E39" s="145">
        <f>'Other Costs'!I16</f>
        <v>0</v>
      </c>
      <c r="F39" s="145">
        <f>'Other Costs'!I16</f>
        <v>0</v>
      </c>
      <c r="G39" s="145">
        <f>'Other Costs'!I16</f>
        <v>0</v>
      </c>
      <c r="H39" s="145">
        <f>'Other Costs'!I16</f>
        <v>0</v>
      </c>
      <c r="I39" s="145">
        <f>'Other Costs'!I16</f>
        <v>0</v>
      </c>
      <c r="J39" s="145">
        <f>'Other Costs'!I16</f>
        <v>0</v>
      </c>
      <c r="K39" s="145">
        <f>'Other Costs'!I16</f>
        <v>0</v>
      </c>
      <c r="L39" s="145">
        <f>'Other Costs'!I16</f>
        <v>0</v>
      </c>
      <c r="M39" s="145">
        <f>'Other Costs'!I16</f>
        <v>0</v>
      </c>
      <c r="N39" s="142">
        <f t="shared" si="5"/>
        <v>0</v>
      </c>
    </row>
    <row r="40" spans="1:14" ht="12" customHeight="1">
      <c r="A40" s="99" t="s">
        <v>108</v>
      </c>
      <c r="B40" s="146">
        <f>'Other Costs'!I17</f>
        <v>0</v>
      </c>
      <c r="C40" s="145">
        <f>'Other Costs'!I17</f>
        <v>0</v>
      </c>
      <c r="D40" s="145">
        <f>'Other Costs'!I17</f>
        <v>0</v>
      </c>
      <c r="E40" s="145">
        <f>'Other Costs'!I17</f>
        <v>0</v>
      </c>
      <c r="F40" s="145">
        <f>'Other Costs'!I17</f>
        <v>0</v>
      </c>
      <c r="G40" s="145">
        <f>'Other Costs'!I17</f>
        <v>0</v>
      </c>
      <c r="H40" s="145">
        <f>'Other Costs'!I17</f>
        <v>0</v>
      </c>
      <c r="I40" s="145">
        <f>'Other Costs'!I17</f>
        <v>0</v>
      </c>
      <c r="J40" s="145">
        <f>'Other Costs'!I17</f>
        <v>0</v>
      </c>
      <c r="K40" s="145">
        <f>'Other Costs'!I17</f>
        <v>0</v>
      </c>
      <c r="L40" s="145">
        <f>'Other Costs'!I17</f>
        <v>0</v>
      </c>
      <c r="M40" s="145">
        <f>'Other Costs'!I17</f>
        <v>0</v>
      </c>
      <c r="N40" s="142">
        <f t="shared" si="5"/>
        <v>0</v>
      </c>
    </row>
    <row r="41" spans="1:14" ht="12" customHeight="1">
      <c r="A41" s="99" t="s">
        <v>110</v>
      </c>
      <c r="B41" s="146">
        <f>'Other Costs'!I18</f>
        <v>0</v>
      </c>
      <c r="C41" s="145">
        <f>'Other Costs'!I18</f>
        <v>0</v>
      </c>
      <c r="D41" s="145">
        <f>'Other Costs'!I18</f>
        <v>0</v>
      </c>
      <c r="E41" s="145">
        <f>'Other Costs'!I18</f>
        <v>0</v>
      </c>
      <c r="F41" s="145">
        <f>'Other Costs'!I18</f>
        <v>0</v>
      </c>
      <c r="G41" s="145">
        <f>'Other Costs'!I18</f>
        <v>0</v>
      </c>
      <c r="H41" s="145">
        <f>'Other Costs'!I18</f>
        <v>0</v>
      </c>
      <c r="I41" s="145">
        <f>'Other Costs'!I18</f>
        <v>0</v>
      </c>
      <c r="J41" s="145">
        <f>'Other Costs'!I18</f>
        <v>0</v>
      </c>
      <c r="K41" s="145">
        <f>'Other Costs'!I18</f>
        <v>0</v>
      </c>
      <c r="L41" s="145">
        <f>'Other Costs'!I18</f>
        <v>0</v>
      </c>
      <c r="M41" s="145">
        <f>'Other Costs'!I18</f>
        <v>0</v>
      </c>
      <c r="N41" s="142">
        <f t="shared" si="5"/>
        <v>0</v>
      </c>
    </row>
    <row r="42" spans="1:14" ht="12" customHeight="1">
      <c r="A42" s="99" t="s">
        <v>112</v>
      </c>
      <c r="B42" s="146">
        <f>'Other Costs'!I19</f>
        <v>0</v>
      </c>
      <c r="C42" s="145">
        <f>'Other Costs'!I19</f>
        <v>0</v>
      </c>
      <c r="D42" s="145">
        <f>'Other Costs'!I19</f>
        <v>0</v>
      </c>
      <c r="E42" s="145">
        <f>'Other Costs'!I19</f>
        <v>0</v>
      </c>
      <c r="F42" s="145">
        <f>'Other Costs'!I19</f>
        <v>0</v>
      </c>
      <c r="G42" s="145">
        <f>'Other Costs'!I19</f>
        <v>0</v>
      </c>
      <c r="H42" s="145">
        <f>'Other Costs'!I19</f>
        <v>0</v>
      </c>
      <c r="I42" s="145">
        <f>'Other Costs'!I19</f>
        <v>0</v>
      </c>
      <c r="J42" s="145">
        <f>'Other Costs'!I19</f>
        <v>0</v>
      </c>
      <c r="K42" s="145">
        <f>'Other Costs'!I19</f>
        <v>0</v>
      </c>
      <c r="L42" s="145">
        <f>'Other Costs'!I19</f>
        <v>0</v>
      </c>
      <c r="M42" s="145">
        <f>'Other Costs'!I19</f>
        <v>0</v>
      </c>
      <c r="N42" s="142">
        <f t="shared" si="5"/>
        <v>0</v>
      </c>
    </row>
    <row r="43" spans="1:14" ht="12" customHeight="1">
      <c r="A43" s="99" t="s">
        <v>114</v>
      </c>
      <c r="B43" s="146">
        <f>'Other Costs'!I20</f>
        <v>0</v>
      </c>
      <c r="C43" s="145">
        <f>'Other Costs'!I20</f>
        <v>0</v>
      </c>
      <c r="D43" s="145">
        <f>'Other Costs'!I20</f>
        <v>0</v>
      </c>
      <c r="E43" s="145">
        <f>'Other Costs'!I20</f>
        <v>0</v>
      </c>
      <c r="F43" s="145">
        <f>'Other Costs'!I20</f>
        <v>0</v>
      </c>
      <c r="G43" s="145">
        <f>'Other Costs'!I20</f>
        <v>0</v>
      </c>
      <c r="H43" s="145">
        <f>'Other Costs'!I20</f>
        <v>0</v>
      </c>
      <c r="I43" s="145">
        <f>'Other Costs'!I20</f>
        <v>0</v>
      </c>
      <c r="J43" s="145">
        <f>'Other Costs'!I20</f>
        <v>0</v>
      </c>
      <c r="K43" s="145">
        <f>'Other Costs'!I20</f>
        <v>0</v>
      </c>
      <c r="L43" s="145">
        <f>'Other Costs'!I20</f>
        <v>0</v>
      </c>
      <c r="M43" s="145">
        <f>'Other Costs'!I20</f>
        <v>0</v>
      </c>
      <c r="N43" s="142">
        <f t="shared" si="5"/>
        <v>0</v>
      </c>
    </row>
    <row r="44" spans="1:14" ht="12" customHeight="1">
      <c r="A44" s="99" t="s">
        <v>116</v>
      </c>
      <c r="B44" s="146">
        <f>'Other Costs'!I21</f>
        <v>0</v>
      </c>
      <c r="C44" s="145">
        <f>'Other Costs'!I21</f>
        <v>0</v>
      </c>
      <c r="D44" s="145">
        <f>'Other Costs'!I21</f>
        <v>0</v>
      </c>
      <c r="E44" s="145">
        <f>'Other Costs'!I21</f>
        <v>0</v>
      </c>
      <c r="F44" s="145">
        <f>'Other Costs'!I21</f>
        <v>0</v>
      </c>
      <c r="G44" s="145">
        <f>'Other Costs'!I21</f>
        <v>0</v>
      </c>
      <c r="H44" s="145">
        <f>'Other Costs'!I21</f>
        <v>0</v>
      </c>
      <c r="I44" s="145">
        <f>'Other Costs'!I21</f>
        <v>0</v>
      </c>
      <c r="J44" s="145">
        <f>'Other Costs'!I21</f>
        <v>0</v>
      </c>
      <c r="K44" s="145">
        <f>'Other Costs'!I21</f>
        <v>0</v>
      </c>
      <c r="L44" s="145">
        <f>'Other Costs'!I21</f>
        <v>0</v>
      </c>
      <c r="M44" s="145">
        <f>'Other Costs'!I21</f>
        <v>0</v>
      </c>
      <c r="N44" s="142">
        <f t="shared" si="5"/>
        <v>0</v>
      </c>
    </row>
    <row r="45" spans="1:14" ht="12" customHeight="1">
      <c r="A45" s="99" t="s">
        <v>117</v>
      </c>
      <c r="B45" s="146">
        <f>'Other Costs'!I22</f>
        <v>0</v>
      </c>
      <c r="C45" s="145">
        <f>'Other Costs'!I22</f>
        <v>0</v>
      </c>
      <c r="D45" s="145">
        <f>'Other Costs'!I22</f>
        <v>0</v>
      </c>
      <c r="E45" s="145">
        <f>'Other Costs'!I22</f>
        <v>0</v>
      </c>
      <c r="F45" s="145">
        <f>'Other Costs'!I22</f>
        <v>0</v>
      </c>
      <c r="G45" s="145">
        <f>'Other Costs'!I22</f>
        <v>0</v>
      </c>
      <c r="H45" s="145">
        <f>'Other Costs'!I22</f>
        <v>0</v>
      </c>
      <c r="I45" s="145">
        <f>'Other Costs'!I22</f>
        <v>0</v>
      </c>
      <c r="J45" s="145">
        <f>'Other Costs'!I22</f>
        <v>0</v>
      </c>
      <c r="K45" s="145">
        <f>'Other Costs'!I22</f>
        <v>0</v>
      </c>
      <c r="L45" s="145">
        <f>'Other Costs'!I22</f>
        <v>0</v>
      </c>
      <c r="M45" s="145">
        <f>'Other Costs'!I22</f>
        <v>0</v>
      </c>
      <c r="N45" s="142">
        <f t="shared" si="5"/>
        <v>0</v>
      </c>
    </row>
    <row r="46" spans="1:14" ht="12" customHeight="1">
      <c r="A46" s="99" t="s">
        <v>119</v>
      </c>
      <c r="B46" s="146">
        <f>'Other Costs'!I23</f>
        <v>0</v>
      </c>
      <c r="C46" s="145">
        <f>'Other Costs'!I23</f>
        <v>0</v>
      </c>
      <c r="D46" s="145">
        <f>'Other Costs'!I23</f>
        <v>0</v>
      </c>
      <c r="E46" s="145">
        <f>'Other Costs'!I23</f>
        <v>0</v>
      </c>
      <c r="F46" s="145">
        <f>'Other Costs'!I23</f>
        <v>0</v>
      </c>
      <c r="G46" s="145">
        <f>'Other Costs'!I23</f>
        <v>0</v>
      </c>
      <c r="H46" s="145">
        <f>'Other Costs'!I23</f>
        <v>0</v>
      </c>
      <c r="I46" s="145">
        <f>'Other Costs'!I23</f>
        <v>0</v>
      </c>
      <c r="J46" s="145">
        <f>'Other Costs'!I23</f>
        <v>0</v>
      </c>
      <c r="K46" s="145">
        <f>'Other Costs'!I23</f>
        <v>0</v>
      </c>
      <c r="L46" s="145">
        <f>'Other Costs'!I23</f>
        <v>0</v>
      </c>
      <c r="M46" s="145">
        <f>'Other Costs'!I23</f>
        <v>0</v>
      </c>
      <c r="N46" s="142">
        <f t="shared" si="5"/>
        <v>0</v>
      </c>
    </row>
    <row r="47" spans="1:14" ht="12" customHeight="1">
      <c r="A47" s="99" t="s">
        <v>123</v>
      </c>
      <c r="B47" s="146">
        <f>'Other Costs'!I24</f>
        <v>0</v>
      </c>
      <c r="C47" s="145">
        <f>'Other Costs'!I24</f>
        <v>0</v>
      </c>
      <c r="D47" s="145">
        <f>'Other Costs'!I24</f>
        <v>0</v>
      </c>
      <c r="E47" s="145">
        <f>'Other Costs'!I24</f>
        <v>0</v>
      </c>
      <c r="F47" s="145">
        <f>'Other Costs'!I24</f>
        <v>0</v>
      </c>
      <c r="G47" s="145">
        <f>'Other Costs'!I24</f>
        <v>0</v>
      </c>
      <c r="H47" s="145">
        <f>'Other Costs'!I24</f>
        <v>0</v>
      </c>
      <c r="I47" s="145">
        <f>'Other Costs'!I24</f>
        <v>0</v>
      </c>
      <c r="J47" s="145">
        <f>'Other Costs'!I24</f>
        <v>0</v>
      </c>
      <c r="K47" s="145">
        <f>'Other Costs'!I24</f>
        <v>0</v>
      </c>
      <c r="L47" s="145">
        <f>'Other Costs'!I24</f>
        <v>0</v>
      </c>
      <c r="M47" s="145">
        <f>'Other Costs'!I24</f>
        <v>0</v>
      </c>
      <c r="N47" s="142">
        <f t="shared" si="5"/>
        <v>0</v>
      </c>
    </row>
    <row r="48" spans="1:14" ht="12" customHeight="1">
      <c r="A48" s="99" t="s">
        <v>125</v>
      </c>
      <c r="B48" s="146">
        <f>'Other Costs'!I25</f>
        <v>0</v>
      </c>
      <c r="C48" s="145">
        <f>'Other Costs'!I25</f>
        <v>0</v>
      </c>
      <c r="D48" s="145">
        <f>'Other Costs'!I25</f>
        <v>0</v>
      </c>
      <c r="E48" s="145">
        <f>'Other Costs'!I25</f>
        <v>0</v>
      </c>
      <c r="F48" s="145">
        <f>'Other Costs'!I25</f>
        <v>0</v>
      </c>
      <c r="G48" s="145">
        <f>'Other Costs'!I25</f>
        <v>0</v>
      </c>
      <c r="H48" s="145">
        <f>'Other Costs'!I25</f>
        <v>0</v>
      </c>
      <c r="I48" s="145">
        <f>'Other Costs'!I25</f>
        <v>0</v>
      </c>
      <c r="J48" s="145">
        <f>'Other Costs'!I25</f>
        <v>0</v>
      </c>
      <c r="K48" s="145">
        <f>'Other Costs'!I25</f>
        <v>0</v>
      </c>
      <c r="L48" s="145">
        <f>'Other Costs'!I25</f>
        <v>0</v>
      </c>
      <c r="M48" s="145">
        <f>'Other Costs'!I25</f>
        <v>0</v>
      </c>
      <c r="N48" s="142">
        <f t="shared" si="5"/>
        <v>0</v>
      </c>
    </row>
    <row r="49" spans="1:14" ht="12" customHeight="1">
      <c r="A49" s="99" t="s">
        <v>127</v>
      </c>
      <c r="B49" s="146">
        <f>'Other Costs'!I26</f>
        <v>0</v>
      </c>
      <c r="C49" s="145">
        <f>'Other Costs'!I26</f>
        <v>0</v>
      </c>
      <c r="D49" s="145">
        <f>'Other Costs'!I26</f>
        <v>0</v>
      </c>
      <c r="E49" s="145">
        <f>'Other Costs'!I26</f>
        <v>0</v>
      </c>
      <c r="F49" s="145">
        <f>'Other Costs'!I26</f>
        <v>0</v>
      </c>
      <c r="G49" s="145">
        <f>'Other Costs'!I26</f>
        <v>0</v>
      </c>
      <c r="H49" s="145">
        <f>'Other Costs'!I26</f>
        <v>0</v>
      </c>
      <c r="I49" s="145">
        <f>'Other Costs'!I26</f>
        <v>0</v>
      </c>
      <c r="J49" s="145">
        <f>'Other Costs'!I26</f>
        <v>0</v>
      </c>
      <c r="K49" s="145">
        <f>'Other Costs'!I26</f>
        <v>0</v>
      </c>
      <c r="L49" s="145">
        <f>'Other Costs'!I26</f>
        <v>0</v>
      </c>
      <c r="M49" s="145">
        <f>'Other Costs'!I26</f>
        <v>0</v>
      </c>
      <c r="N49" s="142">
        <f t="shared" si="5"/>
        <v>0</v>
      </c>
    </row>
    <row r="50" spans="1:14" ht="12" customHeight="1">
      <c r="A50" s="99" t="s">
        <v>129</v>
      </c>
      <c r="B50" s="146">
        <f>'Other Costs'!I27</f>
        <v>0</v>
      </c>
      <c r="C50" s="145">
        <f>'Other Costs'!I27</f>
        <v>0</v>
      </c>
      <c r="D50" s="145">
        <f>'Other Costs'!I27</f>
        <v>0</v>
      </c>
      <c r="E50" s="145">
        <f>'Other Costs'!I27</f>
        <v>0</v>
      </c>
      <c r="F50" s="145">
        <f>'Other Costs'!I27</f>
        <v>0</v>
      </c>
      <c r="G50" s="145">
        <f>'Other Costs'!I27</f>
        <v>0</v>
      </c>
      <c r="H50" s="145">
        <f>'Other Costs'!I27</f>
        <v>0</v>
      </c>
      <c r="I50" s="145">
        <f>'Other Costs'!I27</f>
        <v>0</v>
      </c>
      <c r="J50" s="145">
        <f>'Other Costs'!I27</f>
        <v>0</v>
      </c>
      <c r="K50" s="145">
        <f>'Other Costs'!I27</f>
        <v>0</v>
      </c>
      <c r="L50" s="145">
        <f>'Other Costs'!I27</f>
        <v>0</v>
      </c>
      <c r="M50" s="145">
        <f>'Other Costs'!I27</f>
        <v>0</v>
      </c>
      <c r="N50" s="142">
        <f t="shared" si="5"/>
        <v>0</v>
      </c>
    </row>
    <row r="51" spans="1:14" ht="12" customHeight="1">
      <c r="A51" s="99" t="s">
        <v>46</v>
      </c>
      <c r="B51" s="146">
        <f>'Other Costs'!I28</f>
        <v>0</v>
      </c>
      <c r="C51" s="145">
        <f>'Other Costs'!I28</f>
        <v>0</v>
      </c>
      <c r="D51" s="145">
        <f>'Other Costs'!I28</f>
        <v>0</v>
      </c>
      <c r="E51" s="145">
        <f>'Other Costs'!I28</f>
        <v>0</v>
      </c>
      <c r="F51" s="145">
        <f>'Other Costs'!I28</f>
        <v>0</v>
      </c>
      <c r="G51" s="145">
        <f>'Other Costs'!I28</f>
        <v>0</v>
      </c>
      <c r="H51" s="145">
        <f>'Other Costs'!I28</f>
        <v>0</v>
      </c>
      <c r="I51" s="145">
        <f>'Other Costs'!I28</f>
        <v>0</v>
      </c>
      <c r="J51" s="145">
        <f>'Other Costs'!I28</f>
        <v>0</v>
      </c>
      <c r="K51" s="145">
        <f>'Other Costs'!I28</f>
        <v>0</v>
      </c>
      <c r="L51" s="145">
        <f>'Other Costs'!I28</f>
        <v>0</v>
      </c>
      <c r="M51" s="145">
        <f>'Other Costs'!I28</f>
        <v>0</v>
      </c>
      <c r="N51" s="142">
        <f t="shared" si="5"/>
        <v>0</v>
      </c>
    </row>
    <row r="52" spans="1:14" ht="12" customHeight="1">
      <c r="A52" s="99" t="s">
        <v>132</v>
      </c>
      <c r="B52" s="146">
        <f>'Other Costs'!I29</f>
        <v>0</v>
      </c>
      <c r="C52" s="145">
        <f>'Other Costs'!I29</f>
        <v>0</v>
      </c>
      <c r="D52" s="145">
        <f>'Other Costs'!I29</f>
        <v>0</v>
      </c>
      <c r="E52" s="145">
        <f>'Other Costs'!I29</f>
        <v>0</v>
      </c>
      <c r="F52" s="145">
        <f>'Other Costs'!I29</f>
        <v>0</v>
      </c>
      <c r="G52" s="145">
        <f>'Other Costs'!I29</f>
        <v>0</v>
      </c>
      <c r="H52" s="145">
        <f>'Other Costs'!I29</f>
        <v>0</v>
      </c>
      <c r="I52" s="145">
        <f>'Other Costs'!I29</f>
        <v>0</v>
      </c>
      <c r="J52" s="145">
        <f>'Other Costs'!I29</f>
        <v>0</v>
      </c>
      <c r="K52" s="145">
        <f>'Other Costs'!I29</f>
        <v>0</v>
      </c>
      <c r="L52" s="145">
        <f>'Other Costs'!I29</f>
        <v>0</v>
      </c>
      <c r="M52" s="145">
        <f>'Other Costs'!I29</f>
        <v>0</v>
      </c>
      <c r="N52" s="142">
        <f t="shared" si="5"/>
        <v>0</v>
      </c>
    </row>
    <row r="53" spans="1:14" ht="12" customHeight="1">
      <c r="A53" s="100" t="s">
        <v>101</v>
      </c>
      <c r="B53" s="101"/>
      <c r="C53" s="102"/>
      <c r="D53" s="102"/>
      <c r="E53" s="102"/>
      <c r="F53" s="102"/>
      <c r="G53" s="102"/>
      <c r="H53" s="102"/>
      <c r="I53" s="102"/>
      <c r="J53" s="102"/>
      <c r="K53" s="102"/>
      <c r="L53" s="102"/>
      <c r="M53" s="102"/>
      <c r="N53" s="142">
        <f t="shared" si="5"/>
        <v>0</v>
      </c>
    </row>
    <row r="54" spans="1:14" ht="12" customHeight="1">
      <c r="A54" s="100" t="s">
        <v>103</v>
      </c>
      <c r="B54" s="101"/>
      <c r="C54" s="102"/>
      <c r="D54" s="102"/>
      <c r="E54" s="102"/>
      <c r="F54" s="102"/>
      <c r="G54" s="102"/>
      <c r="H54" s="102"/>
      <c r="I54" s="102"/>
      <c r="J54" s="102"/>
      <c r="K54" s="102"/>
      <c r="L54" s="102"/>
      <c r="M54" s="102"/>
      <c r="N54" s="142">
        <f t="shared" si="5"/>
        <v>0</v>
      </c>
    </row>
    <row r="55" spans="1:14" ht="12" customHeight="1">
      <c r="A55" s="100" t="s">
        <v>105</v>
      </c>
      <c r="B55" s="101"/>
      <c r="C55" s="102"/>
      <c r="D55" s="102"/>
      <c r="E55" s="102"/>
      <c r="F55" s="102"/>
      <c r="G55" s="102"/>
      <c r="H55" s="102"/>
      <c r="I55" s="102"/>
      <c r="J55" s="102"/>
      <c r="K55" s="102"/>
      <c r="L55" s="102"/>
      <c r="M55" s="102"/>
      <c r="N55" s="142">
        <f t="shared" si="5"/>
        <v>0</v>
      </c>
    </row>
    <row r="56" spans="1:14" ht="12" customHeight="1">
      <c r="A56" s="100" t="s">
        <v>107</v>
      </c>
      <c r="B56" s="101"/>
      <c r="C56" s="102"/>
      <c r="D56" s="102"/>
      <c r="E56" s="102"/>
      <c r="F56" s="102"/>
      <c r="G56" s="102"/>
      <c r="H56" s="102"/>
      <c r="I56" s="102"/>
      <c r="J56" s="102"/>
      <c r="K56" s="102"/>
      <c r="L56" s="102"/>
      <c r="M56" s="102"/>
      <c r="N56" s="142">
        <f t="shared" si="5"/>
        <v>0</v>
      </c>
    </row>
    <row r="57" spans="1:14" ht="12" customHeight="1">
      <c r="A57" s="100" t="s">
        <v>109</v>
      </c>
      <c r="B57" s="101"/>
      <c r="C57" s="102"/>
      <c r="D57" s="102"/>
      <c r="E57" s="102"/>
      <c r="F57" s="102"/>
      <c r="G57" s="102"/>
      <c r="H57" s="102"/>
      <c r="I57" s="102"/>
      <c r="J57" s="102"/>
      <c r="K57" s="102"/>
      <c r="L57" s="102"/>
      <c r="M57" s="102"/>
      <c r="N57" s="142">
        <f t="shared" si="5"/>
        <v>0</v>
      </c>
    </row>
    <row r="58" spans="1:14" ht="12" customHeight="1">
      <c r="A58" s="103" t="s">
        <v>237</v>
      </c>
      <c r="B58" s="142">
        <f>SUM(B22:B57)</f>
        <v>0</v>
      </c>
      <c r="C58" s="142">
        <f>SUM(C22:C57)</f>
        <v>0</v>
      </c>
      <c r="D58" s="142">
        <f t="shared" ref="D58:M58" si="6">SUM(D22:D57)</f>
        <v>0</v>
      </c>
      <c r="E58" s="142">
        <f t="shared" si="6"/>
        <v>0</v>
      </c>
      <c r="F58" s="142">
        <f t="shared" si="6"/>
        <v>0</v>
      </c>
      <c r="G58" s="142">
        <f t="shared" si="6"/>
        <v>0</v>
      </c>
      <c r="H58" s="142">
        <f t="shared" si="6"/>
        <v>0</v>
      </c>
      <c r="I58" s="142">
        <f t="shared" si="6"/>
        <v>0</v>
      </c>
      <c r="J58" s="142">
        <f t="shared" si="6"/>
        <v>0</v>
      </c>
      <c r="K58" s="142">
        <f t="shared" si="6"/>
        <v>0</v>
      </c>
      <c r="L58" s="142">
        <f t="shared" si="6"/>
        <v>0</v>
      </c>
      <c r="M58" s="142">
        <f t="shared" si="6"/>
        <v>0</v>
      </c>
      <c r="N58" s="142">
        <f t="shared" si="5"/>
        <v>0</v>
      </c>
    </row>
    <row r="59" spans="1:14" ht="12" customHeight="1">
      <c r="A59" s="78"/>
      <c r="B59" s="82"/>
      <c r="C59" s="82"/>
      <c r="D59" s="82"/>
      <c r="E59" s="82"/>
      <c r="F59" s="82"/>
      <c r="G59" s="82"/>
      <c r="H59" s="82"/>
      <c r="I59" s="82"/>
      <c r="J59" s="82"/>
      <c r="K59" s="82"/>
      <c r="L59" s="82"/>
      <c r="M59" s="82"/>
      <c r="N59" s="142">
        <f t="shared" si="5"/>
        <v>0</v>
      </c>
    </row>
    <row r="60" spans="1:14" ht="12" customHeight="1">
      <c r="A60" s="79" t="s">
        <v>238</v>
      </c>
      <c r="B60" s="144">
        <f t="shared" ref="B60:M60" si="7">B19-B58</f>
        <v>0</v>
      </c>
      <c r="C60" s="144">
        <f t="shared" si="7"/>
        <v>0</v>
      </c>
      <c r="D60" s="144">
        <f t="shared" si="7"/>
        <v>0</v>
      </c>
      <c r="E60" s="144">
        <f t="shared" si="7"/>
        <v>0</v>
      </c>
      <c r="F60" s="144">
        <f t="shared" si="7"/>
        <v>0</v>
      </c>
      <c r="G60" s="144">
        <f t="shared" si="7"/>
        <v>0</v>
      </c>
      <c r="H60" s="144">
        <f t="shared" si="7"/>
        <v>0</v>
      </c>
      <c r="I60" s="144">
        <f t="shared" si="7"/>
        <v>0</v>
      </c>
      <c r="J60" s="144">
        <f t="shared" si="7"/>
        <v>0</v>
      </c>
      <c r="K60" s="144">
        <f t="shared" si="7"/>
        <v>0</v>
      </c>
      <c r="L60" s="144">
        <f t="shared" si="7"/>
        <v>0</v>
      </c>
      <c r="M60" s="144">
        <f t="shared" si="7"/>
        <v>0</v>
      </c>
      <c r="N60" s="82"/>
    </row>
    <row r="61" spans="1:14" ht="12" customHeight="1">
      <c r="A61" s="78"/>
      <c r="B61" s="94"/>
      <c r="C61" s="94"/>
      <c r="D61" s="94"/>
      <c r="E61" s="78"/>
      <c r="F61" s="78"/>
      <c r="G61" s="78"/>
      <c r="H61" s="78"/>
      <c r="I61" s="78"/>
      <c r="J61" s="78"/>
      <c r="K61" s="78"/>
      <c r="L61" s="78"/>
      <c r="M61" s="78"/>
      <c r="N61" s="78"/>
    </row>
    <row r="62" spans="1:14" ht="12" customHeight="1">
      <c r="A62" s="78"/>
      <c r="B62" s="78"/>
      <c r="C62" s="78"/>
      <c r="D62" s="78"/>
      <c r="E62" s="78"/>
      <c r="F62" s="78"/>
      <c r="G62" s="78"/>
      <c r="H62" s="78"/>
      <c r="I62" s="78"/>
      <c r="J62" s="78"/>
      <c r="K62" s="78"/>
      <c r="L62" s="78"/>
      <c r="M62" s="78"/>
      <c r="N62" s="147">
        <f t="shared" ref="N62:N64" si="8">SUM(B62:M62)</f>
        <v>0</v>
      </c>
    </row>
    <row r="63" spans="1:14" ht="12" customHeight="1">
      <c r="A63" s="87" t="s">
        <v>239</v>
      </c>
      <c r="B63" s="88"/>
      <c r="C63" s="88"/>
      <c r="D63" s="88"/>
      <c r="E63" s="88"/>
      <c r="F63" s="88"/>
      <c r="G63" s="88"/>
      <c r="H63" s="88"/>
      <c r="I63" s="88"/>
      <c r="J63" s="88"/>
      <c r="K63" s="88"/>
      <c r="L63" s="88"/>
      <c r="M63" s="88"/>
      <c r="N63" s="142">
        <f t="shared" si="8"/>
        <v>0</v>
      </c>
    </row>
    <row r="64" spans="1:14" ht="12" customHeight="1">
      <c r="A64" s="87" t="s">
        <v>46</v>
      </c>
      <c r="B64" s="88"/>
      <c r="C64" s="88"/>
      <c r="D64" s="88"/>
      <c r="E64" s="88"/>
      <c r="F64" s="88"/>
      <c r="G64" s="88"/>
      <c r="H64" s="88"/>
      <c r="I64" s="88"/>
      <c r="J64" s="88"/>
      <c r="K64" s="88"/>
      <c r="L64" s="88"/>
      <c r="M64" s="88"/>
      <c r="N64" s="142">
        <f t="shared" si="8"/>
        <v>0</v>
      </c>
    </row>
    <row r="65" spans="1:15" ht="12" customHeight="1">
      <c r="A65" s="78"/>
      <c r="B65" s="82"/>
      <c r="C65" s="82"/>
      <c r="D65" s="82"/>
      <c r="E65" s="82"/>
      <c r="F65" s="82"/>
      <c r="G65" s="82"/>
      <c r="H65" s="82"/>
      <c r="I65" s="82"/>
      <c r="J65" s="82"/>
      <c r="K65" s="82"/>
      <c r="L65" s="82"/>
      <c r="M65" s="82"/>
      <c r="N65" s="82"/>
    </row>
    <row r="66" spans="1:15" ht="12" customHeight="1">
      <c r="A66" s="79" t="s">
        <v>240</v>
      </c>
      <c r="B66" s="142">
        <f t="shared" ref="B66:M66" si="9">B60-(SUM(B61:B65))</f>
        <v>0</v>
      </c>
      <c r="C66" s="142">
        <f t="shared" si="9"/>
        <v>0</v>
      </c>
      <c r="D66" s="142">
        <f t="shared" si="9"/>
        <v>0</v>
      </c>
      <c r="E66" s="142">
        <f t="shared" si="9"/>
        <v>0</v>
      </c>
      <c r="F66" s="142">
        <f t="shared" si="9"/>
        <v>0</v>
      </c>
      <c r="G66" s="142">
        <f t="shared" si="9"/>
        <v>0</v>
      </c>
      <c r="H66" s="142">
        <f t="shared" si="9"/>
        <v>0</v>
      </c>
      <c r="I66" s="142">
        <f t="shared" si="9"/>
        <v>0</v>
      </c>
      <c r="J66" s="142">
        <f t="shared" si="9"/>
        <v>0</v>
      </c>
      <c r="K66" s="142">
        <f t="shared" si="9"/>
        <v>0</v>
      </c>
      <c r="L66" s="142">
        <f t="shared" si="9"/>
        <v>0</v>
      </c>
      <c r="M66" s="142">
        <f t="shared" si="9"/>
        <v>0</v>
      </c>
      <c r="N66" s="82"/>
    </row>
    <row r="67" spans="1:15" ht="12" customHeight="1"/>
    <row r="68" spans="1:15" ht="12" customHeight="1"/>
    <row r="69" spans="1:15" ht="39" customHeight="1">
      <c r="A69" s="302" t="s">
        <v>20</v>
      </c>
      <c r="B69" s="302"/>
      <c r="C69" s="302"/>
      <c r="D69" s="302"/>
      <c r="E69" s="302"/>
      <c r="F69" s="302"/>
      <c r="G69" s="302"/>
      <c r="H69" s="302"/>
      <c r="I69" s="302"/>
      <c r="J69" s="302"/>
      <c r="K69" s="302"/>
      <c r="L69" s="302"/>
      <c r="M69" s="302"/>
      <c r="N69" s="302"/>
      <c r="O69" s="302"/>
    </row>
    <row r="70" spans="1:15" ht="12" customHeight="1"/>
    <row r="71" spans="1:15" ht="12" customHeight="1"/>
    <row r="72" spans="1:15" ht="12" customHeight="1"/>
    <row r="73" spans="1:15" ht="12" customHeight="1"/>
    <row r="74" spans="1:15" ht="12" customHeight="1"/>
    <row r="75" spans="1:15" ht="12" customHeight="1"/>
    <row r="76" spans="1:15" ht="12" customHeight="1"/>
    <row r="77" spans="1:15" ht="12" customHeight="1"/>
    <row r="78" spans="1:15" ht="12" customHeight="1"/>
    <row r="79" spans="1:15" ht="12" customHeight="1"/>
    <row r="80" spans="1:15"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sheetData>
  <sheetProtection algorithmName="SHA-512" hashValue="W6sGZ1N4dxLlqE2BzD2crd63gxorjQcB+HocLxxKl1TQlxMJhQKh8F58WieCGUxSSJT7PdC1VFfCw6IRaXAa7g==" saltValue="T3xxY8cwp4z4q2oMI5ddig==" spinCount="100000" sheet="1" objects="1" scenarios="1" selectLockedCells="1"/>
  <mergeCells count="2">
    <mergeCell ref="C1:D1"/>
    <mergeCell ref="A69:O69"/>
  </mergeCells>
  <pageMargins left="0.7" right="0.7" top="0.75" bottom="0.75" header="0" footer="0"/>
  <pageSetup orientation="landscape" r:id="rId1"/>
  <headerFooter>
    <oddFooter>&amp;Cwww.firstchildrensfinance.org 1-866-562-6801 Permission is granted for duplication provided no changes are made and First Children’s logo is retained.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2dcd91f-cc22-4a5b-93c8-0ca351b580e6" xsi:nil="true"/>
    <lcf76f155ced4ddcb4097134ff3c332f xmlns="665d6b30-06c6-4a64-94e7-6ea9e07f5dd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E5F0BAF3C37134AA02CA5B372653F01" ma:contentTypeVersion="18" ma:contentTypeDescription="Create a new document." ma:contentTypeScope="" ma:versionID="6ebadae86c424141c70c3cd744fa3c39">
  <xsd:schema xmlns:xsd="http://www.w3.org/2001/XMLSchema" xmlns:xs="http://www.w3.org/2001/XMLSchema" xmlns:p="http://schemas.microsoft.com/office/2006/metadata/properties" xmlns:ns2="665d6b30-06c6-4a64-94e7-6ea9e07f5ddd" xmlns:ns3="a2dcd91f-cc22-4a5b-93c8-0ca351b580e6" targetNamespace="http://schemas.microsoft.com/office/2006/metadata/properties" ma:root="true" ma:fieldsID="b96aa91477deb474882eedad70fac92e" ns2:_="" ns3:_="">
    <xsd:import namespace="665d6b30-06c6-4a64-94e7-6ea9e07f5ddd"/>
    <xsd:import namespace="a2dcd91f-cc22-4a5b-93c8-0ca351b580e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5d6b30-06c6-4a64-94e7-6ea9e07f5d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ff4a418f-bb05-480b-bbca-0d816ceaed3a" ma:termSetId="09814cd3-568e-fe90-9814-8d621ff8fb84" ma:anchorId="fba54fb3-c3e1-fe81-a776-ca4b69148c4d" ma:open="true" ma:isKeyword="false">
      <xsd:complexType>
        <xsd:sequence>
          <xsd:element ref="pc:Terms" minOccurs="0" maxOccurs="1"/>
        </xsd:sequence>
      </xsd:complexType>
    </xsd:element>
    <xsd:element name="MediaServiceLocation" ma:index="20" nillable="true" ma:displayName="Location" ma:indexed="true" ma:internalName="MediaServiceLocatio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dcd91f-cc22-4a5b-93c8-0ca351b580e6"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bfc518ef-89d7-4ef2-bbc1-6efcbba3b98c}" ma:internalName="TaxCatchAll" ma:showField="CatchAllData" ma:web="a2dcd91f-cc22-4a5b-93c8-0ca351b580e6">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9C54BF-968F-4D60-8976-61DB5E722AC6}"/>
</file>

<file path=customXml/itemProps2.xml><?xml version="1.0" encoding="utf-8"?>
<ds:datastoreItem xmlns:ds="http://schemas.openxmlformats.org/officeDocument/2006/customXml" ds:itemID="{A4B023B0-62FB-457A-B555-32E8E30ED1D1}"/>
</file>

<file path=customXml/itemProps3.xml><?xml version="1.0" encoding="utf-8"?>
<ds:datastoreItem xmlns:ds="http://schemas.openxmlformats.org/officeDocument/2006/customXml" ds:itemID="{C075CFDB-8946-4913-9981-473257B5A542}"/>
</file>

<file path=docProps/app.xml><?xml version="1.0" encoding="utf-8"?>
<Properties xmlns="http://schemas.openxmlformats.org/officeDocument/2006/extended-properties" xmlns:vt="http://schemas.openxmlformats.org/officeDocument/2006/docPropsVTypes">
  <Application>Microsoft Excel Online</Application>
  <Manager/>
  <Company>Development Corporation for Children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First Children's Finance</dc:creator>
  <cp:keywords/>
  <dc:description/>
  <cp:lastModifiedBy/>
  <cp:revision/>
  <dcterms:created xsi:type="dcterms:W3CDTF">2009-02-17T22:32:50Z</dcterms:created>
  <dcterms:modified xsi:type="dcterms:W3CDTF">2024-06-26T20:03:51Z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0x0101000E5F0BAF3C37134AA02CA5B372653F01</vt:lpwstr>
  </property>
  <property fmtid="{D5CDD505-2E9C-101B-9397-08002B2CF9AE}" pid="3" name="MediaServiceImageTags">
    <vt:lpwstr/>
  </property>
</Properties>
</file>